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13"/>
  <workbookPr codeName="ThisWorkbook" defaultThemeVersion="124226"/>
  <mc:AlternateContent xmlns:mc="http://schemas.openxmlformats.org/markup-compatibility/2006">
    <mc:Choice Requires="x15">
      <x15ac:absPath xmlns:x15ac="http://schemas.microsoft.com/office/spreadsheetml/2010/11/ac" url="/Users/stephaniedalton/Documents/MyGovcenter/Williamson County/DEBT /"/>
    </mc:Choice>
  </mc:AlternateContent>
  <xr:revisionPtr revIDLastSave="0" documentId="8_{DA52D331-BC2A-B342-A5DA-40873450629D}" xr6:coauthVersionLast="47" xr6:coauthVersionMax="47" xr10:uidLastSave="{00000000-0000-0000-0000-000000000000}"/>
  <bookViews>
    <workbookView xWindow="16740" yWindow="3500" windowWidth="21300" windowHeight="13740" tabRatio="606" xr2:uid="{00000000-000D-0000-FFFF-FFFF00000000}"/>
  </bookViews>
  <sheets>
    <sheet name="Table of Contents" sheetId="11" r:id="rId1"/>
    <sheet name="1 - Contact Information" sheetId="1" r:id="rId2"/>
    <sheet name="2 - Individual Debt Obligations" sheetId="3" r:id="rId3"/>
    <sheet name="3 - Summary of Debt Obligations" sheetId="4" r:id="rId4"/>
    <sheet name="Hide" sheetId="2" state="hidden" r:id="rId5"/>
    <sheet name="4 - Additional Notes" sheetId="10" r:id="rId6"/>
    <sheet name="5 - Optional Reporting" sheetId="8" r:id="rId7"/>
    <sheet name="6 - Instructions and Glossary" sheetId="9" r:id="rId8"/>
  </sheets>
  <definedNames>
    <definedName name="_xlnm.Print_Area" localSheetId="2">'2 - Individual Debt Obligations'!$A$1:$S$47</definedName>
    <definedName name="_xlnm.Print_Titles" localSheetId="2">'2 - Individual Debt Obligations'!$9:$9</definedName>
    <definedName name="TitleRegionAdditionalNotes..B13.4">'4 - Additional Notes'!$A$3</definedName>
    <definedName name="TitleRegionContactInformation..B30.1">'1 - Contact Information'!$A$15</definedName>
    <definedName name="TitleRegionEntityInformation..B13.1">'1 - Contact Information'!$A$3</definedName>
    <definedName name="TitleRegionEntityInformation..B4.2">'2 - Individual Debt Obligations'!$A$2</definedName>
    <definedName name="TitleRegionEntityInformation..B4.3">'3 - Summary of Debt Obligations'!$A$2</definedName>
    <definedName name="TitleRegionIndividualDebtObligations..S110.2">'2 - Individual Debt Obligations'!$A$8</definedName>
    <definedName name="TitleRegionInstructionsGlossaryContactInfo..E8.6">'6 - Instructions and Glossary'!$A$5</definedName>
    <definedName name="TitleRegionInstructionsGlossaryIndividualDebtObligations..E23.6">'6 - Instructions and Glossary'!$A$11</definedName>
    <definedName name="TitleRegionInstructionsGlossarySummaryDebt..E37.6">'6 - Instructions and Glossary'!$A$26</definedName>
    <definedName name="TitleRegionOptionalReportingAllEntities..E29.5">'5 - Optional Reporting'!$A$17</definedName>
    <definedName name="TitleRegionOptionalReportingSchoolsMunicipalitiesCounties..E14.5">'5 - Optional Reporting'!$A$5</definedName>
    <definedName name="TitleRegionTotalTaxAdValorem..B17.3">'3 - Summary of Debt Obligations'!$A$14</definedName>
    <definedName name="TitleRegionTotalTaxAdValoremPerCapita..B24.3">'3 - Summary of Debt Obligations'!$A$19</definedName>
    <definedName name="TitleRegionTotalTaxRevDebt..B12.3">'3 - Summary of Debt Obligations'!$A$9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3" i="3" l="1"/>
  <c r="E44" i="3"/>
  <c r="J45" i="3"/>
  <c r="B24" i="4" l="1"/>
  <c r="B23" i="4"/>
  <c r="B22" i="4"/>
  <c r="J13" i="3" l="1"/>
  <c r="E10" i="3"/>
  <c r="E11" i="3" l="1"/>
  <c r="J29" i="3"/>
  <c r="J28" i="3"/>
  <c r="E40" i="3" l="1"/>
  <c r="E39" i="3"/>
  <c r="D39" i="3"/>
  <c r="E38" i="3"/>
  <c r="E37" i="3"/>
  <c r="E36" i="3"/>
  <c r="D36" i="3"/>
  <c r="E35" i="3"/>
  <c r="E29" i="3"/>
  <c r="E28" i="3" l="1"/>
  <c r="E27" i="3"/>
  <c r="E26" i="3"/>
  <c r="E25" i="3"/>
  <c r="E24" i="3"/>
  <c r="E23" i="3"/>
  <c r="E22" i="3"/>
  <c r="E21" i="3"/>
  <c r="E20" i="3"/>
  <c r="E19" i="3"/>
  <c r="E18" i="3"/>
  <c r="E17" i="3"/>
  <c r="E16" i="3"/>
  <c r="E15" i="3"/>
  <c r="E14" i="3"/>
  <c r="E13" i="3"/>
  <c r="E12" i="3"/>
  <c r="J54" i="3"/>
  <c r="J53" i="3"/>
  <c r="J52" i="3"/>
  <c r="J51" i="3"/>
  <c r="J50" i="3"/>
  <c r="J49" i="3"/>
  <c r="J48" i="3"/>
  <c r="J47" i="3"/>
  <c r="J46" i="3"/>
  <c r="E45" i="3"/>
  <c r="J44" i="3"/>
  <c r="J43" i="3"/>
  <c r="J40" i="3"/>
  <c r="J39" i="3"/>
  <c r="J38" i="3"/>
  <c r="J37" i="3"/>
  <c r="J36" i="3"/>
  <c r="J35" i="3"/>
  <c r="J34" i="3"/>
  <c r="J27" i="3"/>
  <c r="J26" i="3"/>
  <c r="J25" i="3"/>
  <c r="J24" i="3"/>
  <c r="J23" i="3"/>
  <c r="J22" i="3"/>
  <c r="J21" i="3"/>
  <c r="J20" i="3"/>
  <c r="J19" i="3"/>
  <c r="J18" i="3"/>
  <c r="J17" i="3"/>
  <c r="J16" i="3"/>
  <c r="J15" i="3"/>
  <c r="I14" i="3"/>
  <c r="J14" i="3" s="1"/>
  <c r="J12" i="3"/>
  <c r="J11" i="3"/>
  <c r="J10" i="3"/>
  <c r="B9" i="1" l="1"/>
  <c r="J114" i="3" l="1"/>
  <c r="J113" i="3"/>
  <c r="J112" i="3"/>
  <c r="J111" i="3"/>
  <c r="J110" i="3"/>
  <c r="J109" i="3"/>
  <c r="J108" i="3"/>
  <c r="J107" i="3"/>
  <c r="J106" i="3"/>
  <c r="J105" i="3"/>
  <c r="J104" i="3"/>
  <c r="J103" i="3"/>
  <c r="J102" i="3"/>
  <c r="J101" i="3"/>
  <c r="J100" i="3"/>
  <c r="J99" i="3"/>
  <c r="J98" i="3"/>
  <c r="J97" i="3"/>
  <c r="J96" i="3"/>
  <c r="J95" i="3"/>
  <c r="J94" i="3"/>
  <c r="J93" i="3"/>
  <c r="J92" i="3"/>
  <c r="J91" i="3"/>
  <c r="J90" i="3"/>
  <c r="J89" i="3"/>
  <c r="J88" i="3"/>
  <c r="J87" i="3"/>
  <c r="J86" i="3"/>
  <c r="J85" i="3"/>
  <c r="J84" i="3"/>
  <c r="J83" i="3"/>
  <c r="J82" i="3"/>
  <c r="J81" i="3"/>
  <c r="J80" i="3"/>
  <c r="J79" i="3"/>
  <c r="J78" i="3"/>
  <c r="J77" i="3"/>
  <c r="J76" i="3"/>
  <c r="J75" i="3"/>
  <c r="J74" i="3"/>
  <c r="J73" i="3"/>
  <c r="J72" i="3"/>
  <c r="J71" i="3"/>
  <c r="J70" i="3"/>
  <c r="J69" i="3"/>
  <c r="J68" i="3"/>
  <c r="J67" i="3"/>
  <c r="J66" i="3"/>
  <c r="B4" i="4" l="1"/>
  <c r="B3" i="4"/>
  <c r="J65" i="3" l="1"/>
  <c r="J64" i="3"/>
  <c r="J63" i="3"/>
  <c r="J62" i="3"/>
  <c r="J61" i="3"/>
  <c r="J60" i="3"/>
  <c r="J59" i="3"/>
  <c r="J58" i="3"/>
  <c r="J57" i="3"/>
  <c r="J56" i="3"/>
  <c r="J55" i="3"/>
  <c r="B4" i="3"/>
  <c r="B3" i="3"/>
  <c r="C3" i="2" l="1"/>
  <c r="C4" i="2" s="1"/>
  <c r="C5" i="2" s="1"/>
  <c r="C6" i="2" s="1"/>
</calcChain>
</file>

<file path=xl/sharedStrings.xml><?xml version="1.0" encoding="utf-8"?>
<sst xmlns="http://schemas.openxmlformats.org/spreadsheetml/2006/main" count="757" uniqueCount="394">
  <si>
    <t>Entity Information</t>
  </si>
  <si>
    <t>Political Subdivision Name:</t>
  </si>
  <si>
    <t>Reporting Fiscal Year:</t>
  </si>
  <si>
    <t>Contact Information</t>
  </si>
  <si>
    <t>Contact Email:</t>
  </si>
  <si>
    <t>Physical Address, Line 2:</t>
  </si>
  <si>
    <t>Mailing Address, Line 1:</t>
  </si>
  <si>
    <t>Mailing Address, Line 2:</t>
  </si>
  <si>
    <t>Mailing City:</t>
  </si>
  <si>
    <t>Mailing Zip:</t>
  </si>
  <si>
    <t>Mailing County:</t>
  </si>
  <si>
    <t>(select)</t>
  </si>
  <si>
    <t>Yes</t>
  </si>
  <si>
    <t>No</t>
  </si>
  <si>
    <t>Fiscal Year End (auto):</t>
  </si>
  <si>
    <t>City</t>
  </si>
  <si>
    <t>County</t>
  </si>
  <si>
    <t>ISD</t>
  </si>
  <si>
    <t>CCD</t>
  </si>
  <si>
    <t>Water District</t>
  </si>
  <si>
    <t>Other</t>
  </si>
  <si>
    <t>Political Subdivision Website, if applicable:</t>
  </si>
  <si>
    <t>If "other", please specify</t>
  </si>
  <si>
    <t xml:space="preserve">Outstanding debt obligation </t>
  </si>
  <si>
    <t>If debt is conduit or component debt, enter related entity name:</t>
  </si>
  <si>
    <t>Principal issued</t>
  </si>
  <si>
    <t>Principal outstanding</t>
  </si>
  <si>
    <t>Combined principal and interest required to pay each outstanding debt obligation on time and in full</t>
  </si>
  <si>
    <t>Is the debt secured in any way by ad valorem taxes?</t>
  </si>
  <si>
    <t>Total proceeds received</t>
  </si>
  <si>
    <t>Proceeds spent</t>
  </si>
  <si>
    <t>Proceeds unspent</t>
  </si>
  <si>
    <t>Official stated purpose for which the debt obligation was authorized</t>
  </si>
  <si>
    <t xml:space="preserve">Optional: Explanation of repayment source </t>
  </si>
  <si>
    <t>Optional: Comments or additional information per individual debt obligation</t>
  </si>
  <si>
    <t>Entity Information (Auto)</t>
  </si>
  <si>
    <t>Moody's</t>
  </si>
  <si>
    <t>S&amp;P</t>
  </si>
  <si>
    <t>Fitch</t>
  </si>
  <si>
    <t>Aaa</t>
  </si>
  <si>
    <t>AAA</t>
  </si>
  <si>
    <t>Aa1</t>
  </si>
  <si>
    <t>AA+</t>
  </si>
  <si>
    <t>Aa2</t>
  </si>
  <si>
    <t>AA</t>
  </si>
  <si>
    <t>Aa3</t>
  </si>
  <si>
    <t>AA−</t>
  </si>
  <si>
    <t>A1</t>
  </si>
  <si>
    <t>A+</t>
  </si>
  <si>
    <t>A2</t>
  </si>
  <si>
    <t>A</t>
  </si>
  <si>
    <t>A3</t>
  </si>
  <si>
    <t>A−</t>
  </si>
  <si>
    <t>Baa1</t>
  </si>
  <si>
    <t>BBB+</t>
  </si>
  <si>
    <t>Baa2</t>
  </si>
  <si>
    <t>BBB</t>
  </si>
  <si>
    <t>Baa3</t>
  </si>
  <si>
    <t>BBB−</t>
  </si>
  <si>
    <t>Ba1</t>
  </si>
  <si>
    <t>BB+</t>
  </si>
  <si>
    <t>Ba2</t>
  </si>
  <si>
    <t>BB</t>
  </si>
  <si>
    <t>Ba3</t>
  </si>
  <si>
    <t>BB−</t>
  </si>
  <si>
    <t>B1</t>
  </si>
  <si>
    <t>B+</t>
  </si>
  <si>
    <t>B2</t>
  </si>
  <si>
    <t>B</t>
  </si>
  <si>
    <t>B3</t>
  </si>
  <si>
    <t>B−</t>
  </si>
  <si>
    <t>Caa</t>
  </si>
  <si>
    <t>CCC</t>
  </si>
  <si>
    <t>Ca</t>
  </si>
  <si>
    <t>CC</t>
  </si>
  <si>
    <t>C</t>
  </si>
  <si>
    <t>D</t>
  </si>
  <si>
    <t>Not Rated</t>
  </si>
  <si>
    <t>Kroll</t>
  </si>
  <si>
    <t>Other rating (if applicable)</t>
  </si>
  <si>
    <t>Total authorized debt obligations:</t>
  </si>
  <si>
    <t>Total principal of all outstanding debt obligations:</t>
  </si>
  <si>
    <t>Combined principal and interest required to pay all outstanding debt obligations on time and in full:</t>
  </si>
  <si>
    <t>Total authorized debt obligations secured by ad valorem taxation:</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</si>
  <si>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</si>
  <si>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</si>
  <si>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t>
  </si>
  <si>
    <t>Total principal of outstanding debt obligations secured by ad valorem taxation as a per capita amount:</t>
  </si>
  <si>
    <t>Combined principal and interest required to pay all outstanding debt obligations secured by ad valorem taxation on time and in full as a per capita amount:</t>
  </si>
  <si>
    <t>N/A - No Reportable Debt</t>
  </si>
  <si>
    <t>End of Worksheet</t>
  </si>
  <si>
    <t>Item #</t>
  </si>
  <si>
    <t>Optional Item</t>
  </si>
  <si>
    <t>Response</t>
  </si>
  <si>
    <t>Instructions</t>
  </si>
  <si>
    <t>References, Local Government Code</t>
  </si>
  <si>
    <t xml:space="preserve">Total authorized debt obligations secured by ad valorem taxation expressed as a per capita amount for political subdivisions other than municipalities, school districts and counties. </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</si>
  <si>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</si>
  <si>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140.008(b)(3)(A)</t>
  </si>
  <si>
    <t>Population total used to calculate per capita figure in #1:</t>
  </si>
  <si>
    <t xml:space="preserve">The denominator used to calculate per capita figure requested in #1.This is a population total for your entity. </t>
  </si>
  <si>
    <t xml:space="preserve">Source and year of population estimate used to calculate per capita figure in #1: </t>
  </si>
  <si>
    <t>The source of population data comprising the denominator of per capita figure in #1.</t>
  </si>
  <si>
    <t>Total principal on outstanding debt obligations secured by ad valorem taxation expressed as a per capita amount:</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</si>
  <si>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</si>
  <si>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Population total used to calculate per capita figure in #4:</t>
  </si>
  <si>
    <t xml:space="preserve">The denominator used to calculate per capita figure requested in #4.This is a population total for your entity. </t>
  </si>
  <si>
    <t xml:space="preserve">Source and year of population estimate used to calculate per capita figure in #4: </t>
  </si>
  <si>
    <t>The source of population data comprising the denominator of per capita figure in #4.</t>
  </si>
  <si>
    <t>Total combined principal and interest required to pay all outstanding ad valorem-secured debt obligations on time and in full, expressed as a per capita amount:</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</si>
  <si>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</si>
  <si>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Population total used to calculate per capita figure in #7:</t>
  </si>
  <si>
    <t xml:space="preserve">The denominator used to calculate per capita figure requested in #7.This is a population total for your entity. </t>
  </si>
  <si>
    <t xml:space="preserve">Source and year of population estimate used to calculate per capita figure in #7: </t>
  </si>
  <si>
    <t>The source of population data comprising the denominator of per capita figure in #7.</t>
  </si>
  <si>
    <t>For all political subdivisions</t>
  </si>
  <si>
    <t>Total authorized and outstanding debt obligations secured by ad valorem taxation, expressed as a per capita amount, projected as of the last day of the maximum term of the most recent debt obligation:</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</si>
  <si>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</si>
  <si>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140.008(b)(3)(C)</t>
  </si>
  <si>
    <t>Population projection total used to calculate per capita figure in #10:</t>
  </si>
  <si>
    <t xml:space="preserve">The denominator used to calculate per capita figure requested in #10.This is a population projection total for your entity. </t>
  </si>
  <si>
    <t xml:space="preserve">Source and year of population projection used to calculate per capita figure in #10: </t>
  </si>
  <si>
    <t>The source of population projection comprising the denominator of per capita figure in #10.</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</si>
  <si>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</si>
  <si>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</si>
  <si>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Total principal on outstanding debt obligations secured by ad valorem taxation expressed as a per capita amount, projected as of the last day of the maximum term of the most recently issued debt obligation:</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</si>
  <si>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</si>
  <si>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Population projection total used to calculate per capita figure in #14:</t>
  </si>
  <si>
    <t xml:space="preserve">The denominator used to calculate per capita figure requested in #14.This is a population projection total for your entity. </t>
  </si>
  <si>
    <t xml:space="preserve">Source and year of population projection used to calculate per capita figure in #14: </t>
  </si>
  <si>
    <t>The source of the population projection comprising the denominator of per capita figure in #14.</t>
  </si>
  <si>
    <t>Date of last day of maximum term of most recently issued debt obligation in #14(MM/DD/YYYY):</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</si>
  <si>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</si>
  <si>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</si>
  <si>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Population total used to calculate per capita figure in #18:</t>
  </si>
  <si>
    <t xml:space="preserve">The denominator used to calculate per capita figure requested in #18.This is a population projection total for your entity. </t>
  </si>
  <si>
    <t xml:space="preserve">Source and year of population estimate used to calculate projected per capita figure in #18: </t>
  </si>
  <si>
    <t>The source of the population projection comprising the denominator of per capita figure in #18.</t>
  </si>
  <si>
    <t>Date of last day of maximum term of most recently issued debt obligation in #18(MM/DD/YYYY):</t>
  </si>
  <si>
    <t>Optional Reporting</t>
  </si>
  <si>
    <t>Instructions and Glossary</t>
  </si>
  <si>
    <t>Terms</t>
  </si>
  <si>
    <t xml:space="preserve">Definitions </t>
  </si>
  <si>
    <t>Directions</t>
  </si>
  <si>
    <t>Tab 1: Contact Information</t>
  </si>
  <si>
    <t>Political subdivisions are counties, municipalities, school districts, junior college districts, other special districts, or other subdivisions of state government (Local Government Code, section 140.008 (a) (2))</t>
  </si>
  <si>
    <t xml:space="preserve">Enter the legal name of your political subdivision. </t>
  </si>
  <si>
    <t>140.008(2)</t>
  </si>
  <si>
    <t>Total authorized debt obligations</t>
  </si>
  <si>
    <t>Total principal of all outstanding debt obligations</t>
  </si>
  <si>
    <t>Total amount borrowed (par) of all obligations that have yet to be repaid</t>
  </si>
  <si>
    <t xml:space="preserve">140.008(b)(1)(B) </t>
  </si>
  <si>
    <t>Combined principal and interest required to pay all outstanding debt obligations on time and in full</t>
  </si>
  <si>
    <t>Total amount borrowed (par) that has yet to be repaid plus the cost of interest</t>
  </si>
  <si>
    <t>140.008(b)(1)(D)</t>
  </si>
  <si>
    <t>Total authorized debt obligations secured by ad valorem taxation</t>
  </si>
  <si>
    <t>Total debt obligations secured by a pledge of property taxes</t>
  </si>
  <si>
    <t xml:space="preserve">140.008(b)(1)(F) &amp; 140.008(b)(1)(A) </t>
  </si>
  <si>
    <t>Total principal of all outstanding debt obligations secured by ad valorem taxation</t>
  </si>
  <si>
    <t>Total amount borrowed (par) of obligations secured by a pledge of property taxes that have yet to be repaid</t>
  </si>
  <si>
    <t>140.008(b)(1)(F) &amp; 140.008(b)(1)(B)</t>
  </si>
  <si>
    <t>Combined principal and interest required to pay all outstanding debt obligations secured by ad valorem taxation on time and in full</t>
  </si>
  <si>
    <t>Total amount borrowed (par)of all property tax-secured obligations plus the cost of interest</t>
  </si>
  <si>
    <t>140.008(b)(1)(F) &amp; 140.008(b)(1)(D)</t>
  </si>
  <si>
    <t>Total authorized debt obligations secured by ad valorem taxation expressed as a per capita amount (required for a municipality, county, and school districts only)</t>
  </si>
  <si>
    <t xml:space="preserve">Total authorized debt obligations secured by a pledge of property taxes divided by the population of the political subdivision (only school districts, municipalities and counties are required to provide a response to this question). </t>
  </si>
  <si>
    <t>140.008(b)(1)(F) &amp; 140.008(b)(1)(A)</t>
  </si>
  <si>
    <t xml:space="preserve">Total amount borrowed (par)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</si>
  <si>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</si>
  <si>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</si>
  <si>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 xml:space="preserve">140.008(b)(1)(F) </t>
  </si>
  <si>
    <t>column B</t>
  </si>
  <si>
    <t>140.008(b)(1)(C)</t>
  </si>
  <si>
    <t>column C</t>
  </si>
  <si>
    <t>If debt is conduit or component debt, enter related entity name</t>
  </si>
  <si>
    <t>Enter the name of the entity who the debt is issued to on behalf of the political subdivision.</t>
  </si>
  <si>
    <t>column D</t>
  </si>
  <si>
    <t>total amount borrowed (par)</t>
  </si>
  <si>
    <t>Enter the amount borrowed for each individual debt obligation or bond series.</t>
  </si>
  <si>
    <t>140.008(b)(1)(G)(i)</t>
  </si>
  <si>
    <t>column E</t>
  </si>
  <si>
    <t>total amount borrowed (par) of obligation that has yet to be repaid</t>
  </si>
  <si>
    <t xml:space="preserve">Enter the amount borrowed that has yet to be repaid for each individual debt obligation or bond series. </t>
  </si>
  <si>
    <t>column F</t>
  </si>
  <si>
    <t>the total amount borrowed (par) plus the cost of interest for each individual debt obligation or bond series</t>
  </si>
  <si>
    <t>Enter the amount borrowed plus the cost of interest for each individual debt obligation or bond series; total debt service.</t>
  </si>
  <si>
    <t>column G</t>
  </si>
  <si>
    <t>final payment date of individual debt obligation at which point all principal and interest will be paid off</t>
  </si>
  <si>
    <t xml:space="preserve">Enter the date of the final payment of principal and interest for each individual debt obligation. </t>
  </si>
  <si>
    <t>140.008(b)(1)(G)(iii)</t>
  </si>
  <si>
    <t>column H</t>
  </si>
  <si>
    <t>indicates which individual debt obligations are in part or whole pledged with property taxes</t>
  </si>
  <si>
    <t>140.008(b)(1)(F)</t>
  </si>
  <si>
    <t>column I</t>
  </si>
  <si>
    <t xml:space="preserve">total assets received from the sale of a new issue of public securities </t>
  </si>
  <si>
    <t xml:space="preserve">Enter the total assets received from the individual debt obligation. </t>
  </si>
  <si>
    <t>140.008(b)(1)(G)(ii)</t>
  </si>
  <si>
    <t>column J</t>
  </si>
  <si>
    <t>the portion of total proceeds received (column H) that have been spent</t>
  </si>
  <si>
    <t>column K</t>
  </si>
  <si>
    <t>the portion of total proceeds received that are remaining to be spent</t>
  </si>
  <si>
    <t>The reason for the debt issuance as defined in ballot language if applicable or the Official Statement</t>
  </si>
  <si>
    <t>140.008(b)(1)(G)(iv)</t>
  </si>
  <si>
    <t>current credit rating</t>
  </si>
  <si>
    <t>existing rating given by any nationally recognized credit rating organization to debt obligations</t>
  </si>
  <si>
    <t>140.008(b)(2)</t>
  </si>
  <si>
    <t>1. Debt obligations are defined in the bill as issued public securities which are instruments, including bonds, certificates, notes, or other types of obligations authorized to be issued by an issuer under a statute, a municipal home-rule charter, or the constitution of this state (Government Code section 1201.002 (2)).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</si>
  <si>
    <t>For political subdivisions other than school districts, municipalities and counties</t>
  </si>
  <si>
    <t>Political Subdivision Name</t>
  </si>
  <si>
    <t>Political Subdivision Type</t>
  </si>
  <si>
    <t>Tab 2: Individual Debt Obligations</t>
  </si>
  <si>
    <t>Tab 3: Summary of Debt Obligations</t>
  </si>
  <si>
    <t>Column</t>
  </si>
  <si>
    <t>A political subdivision must annually compile and report the required financial information under Local Government Code, Section 140.008. There is not an exception to the filing requirement for a political subdivision with no outstanding debt.</t>
  </si>
  <si>
    <t>Political Subdivision Email, if applicable:</t>
  </si>
  <si>
    <t>column A</t>
  </si>
  <si>
    <t>columns L - Q</t>
  </si>
  <si>
    <t>Does the Political Subdivision have reportable debt?</t>
  </si>
  <si>
    <t xml:space="preserve">Make sure that the year of the population figures being used match the fiscal year being reporting on.  </t>
  </si>
  <si>
    <t xml:space="preserve">The denominator used to calculate per capita figures requested on the Summary of Debt Obligations tab. This is a population total for the entity. </t>
  </si>
  <si>
    <t>Final maturity date</t>
  </si>
  <si>
    <t xml:space="preserve">Identify if the obligation has received a credit rating. If so, enter the current rating in the appropriate column. Enter credit ratings for all agencies that apply. If the credit rating organization is not listed, enter the rating organization and rating in the "Other Rating" column. If the debt obligation is identified as unrated, columns M - Q will be blacked out. </t>
  </si>
  <si>
    <t>Enter the portion of the total assets received from the individual debt obligation that have been spent. The spreadsheet automatically calculates this amount.</t>
  </si>
  <si>
    <t xml:space="preserve">Per Capita Total Debt secured by Ad Valorem Taxation  (required for municipalities, counties, and school districts only) </t>
  </si>
  <si>
    <t xml:space="preserve">Total debt secured by Ad Valorem Taxation (includes combination tax and revenue debt obligations) </t>
  </si>
  <si>
    <t xml:space="preserve">Total Tax-Supported and Revenue Debt </t>
  </si>
  <si>
    <t xml:space="preserve">Sum the total amount borrowed of all debt obligations that have yet to be repaid. </t>
  </si>
  <si>
    <t xml:space="preserve">Sum the amount borrowed that has yet to be repaid and the cost of interest; total debt service. </t>
  </si>
  <si>
    <t xml:space="preserve">Sum any and all authorized debt obligations secured in any way by ad valorem taxation.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</si>
  <si>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</si>
  <si>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</si>
  <si>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 xml:space="preserve">Sum any and all authorized debt obligations secured in any way by ad valorem taxation that have yet to be repaid and divide this by the population of the political subdivision. Include combination tax and revenue debt obligations in this total. </t>
  </si>
  <si>
    <t xml:space="preserve">Sum the total amount borrowed of all obligations secured in any way by ad valorem taxation that have yet to be repaid. Include combination tax and revenue debt obligations in this total. Divide this figure by the population total for the political subdivision.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</si>
  <si>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</si>
  <si>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</si>
  <si>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</si>
  <si>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Texas Comptroller’s Annual Local Debt Report</t>
  </si>
  <si>
    <t>Political Subdivision Name*:</t>
  </si>
  <si>
    <t>Political Subdivision Type*:</t>
  </si>
  <si>
    <t>Reporting Fiscal Year*:</t>
  </si>
  <si>
    <t>Political Subdivision Telephone*:</t>
  </si>
  <si>
    <t>Does the Political Subdivision have any reportable debt?*</t>
  </si>
  <si>
    <t>Contact Name*:</t>
  </si>
  <si>
    <t>Contact Title*:</t>
  </si>
  <si>
    <t>Contact Phone*:</t>
  </si>
  <si>
    <t>Physical Address, Line 1*:</t>
  </si>
  <si>
    <t>City*:</t>
  </si>
  <si>
    <t>Zip*:</t>
  </si>
  <si>
    <t>County*:</t>
  </si>
  <si>
    <t>Click on the cell to access the drop down menu. Select the appropriate type of political entity from the list. If "other" is selected, the blank cell below it must specify the type. Selecting another entity will black the lower cell out.</t>
  </si>
  <si>
    <t>Click on the cell to the right to access the drop down menu. Selecting "No" still requires tabs 2 and 3 to be completed. All contact and entity information needs to be completed regardless if there is no reportable debt.</t>
  </si>
  <si>
    <t>Please use this space to enter any other information the political subdivision considers relevant or necessary to explain information submitted in this report.</t>
  </si>
  <si>
    <t>Outstanding debt obligation*</t>
  </si>
  <si>
    <t>Principal issued*</t>
  </si>
  <si>
    <t>Principal outstanding*</t>
  </si>
  <si>
    <t>Combined principal and interest required to pay each outstanding debt obligation on time and in full*</t>
  </si>
  <si>
    <t>Final maturity date* (MM/DD/YYYY)</t>
  </si>
  <si>
    <t>Is the debt secured in any way by ad valorem taxes?*</t>
  </si>
  <si>
    <t>Total proceeds received*</t>
  </si>
  <si>
    <t>Proceeds spent*</t>
  </si>
  <si>
    <t>Proceeds unspent*</t>
  </si>
  <si>
    <t>Official stated purpose for which the debt obligation was authorized*</t>
  </si>
  <si>
    <t>Is the debt obligation rated by any nationally recognized credit rating organization?*</t>
  </si>
  <si>
    <t>Enter the name of the individual debt obligation or bond series. If the entity has no debt to report, enter "No Reportable Debt" in the first cell below the column title (row 10).</t>
  </si>
  <si>
    <r>
      <t xml:space="preserve">an issued public security, as defined under Government Code </t>
    </r>
    <r>
      <rPr>
        <sz val="12"/>
        <color theme="1"/>
        <rFont val="Calibri"/>
        <family val="2"/>
      </rPr>
      <t>§</t>
    </r>
    <r>
      <rPr>
        <sz val="10.199999999999999"/>
        <color theme="1"/>
        <rFont val="Times New Roman"/>
        <family val="1"/>
      </rPr>
      <t>1201.002,</t>
    </r>
    <r>
      <rPr>
        <sz val="12"/>
        <color theme="1"/>
        <rFont val="Times New Roman"/>
        <family val="1"/>
      </rPr>
      <t xml:space="preserve"> that has yet to be repaid.</t>
    </r>
  </si>
  <si>
    <t>debt that is not a legal liability of the political subdivision but is secured by another entity, such as an Economic Development Corporation</t>
  </si>
  <si>
    <t>Select "Yes" from the dropdown list if any part of the debt obligation is secured with ad valorem taxes. If not, select "No".</t>
  </si>
  <si>
    <t>Enter the portion of the total assets received from the individual debt obligation that have not been spent. (Formula: subtract column I from column H)</t>
  </si>
  <si>
    <t xml:space="preserve">Enter the purpose for the issuance of this individual series as defined in ballot language if applicable or the Official Statement. If there is not sufficient space in column K, use the Additional Notes (tab 4) to add further information regarding purpose. Be sure to label any additional notes you enter in the Additional Notes tab. </t>
  </si>
  <si>
    <t>Individual Debt Obligations (click column titles for more information)</t>
  </si>
  <si>
    <t>140.008(b)(1)(A), 1201.002</t>
  </si>
  <si>
    <t>N/A</t>
  </si>
  <si>
    <t>140.008(b)(1)(E )</t>
  </si>
  <si>
    <t xml:space="preserve">Sum any and all authorized debt obligations. This includes voter-approved and non-voter approved debt obligations. </t>
  </si>
  <si>
    <t>The source of population data comprising the denominator of per capita figures.</t>
  </si>
  <si>
    <r>
      <rPr>
        <b/>
        <sz val="12"/>
        <color theme="1"/>
        <rFont val="Times New Roman"/>
        <family val="1"/>
      </rPr>
      <t>Directions:</t>
    </r>
    <r>
      <rPr>
        <sz val="12"/>
        <color theme="1"/>
        <rFont val="Times New Roman"/>
        <family val="1"/>
      </rPr>
      <t xml:space="preserve"> Beginning with the row immediately below the column headings, list each of the political subdivision's individual debt obligations along with the information for each obligation. Every column except B, Q, R and S is required for each debt obligation and must be provided for this report to be considered complete.</t>
    </r>
  </si>
  <si>
    <r>
      <rPr>
        <b/>
        <sz val="12"/>
        <color theme="1"/>
        <rFont val="Times New Roman"/>
        <family val="1"/>
      </rPr>
      <t xml:space="preserve">Directions: </t>
    </r>
    <r>
      <rPr>
        <sz val="12"/>
        <color theme="1"/>
        <rFont val="Times New Roman"/>
        <family val="1"/>
      </rPr>
      <t>Please complete each of the cells in the right-most column (column E) for all debt obligations in aggregate (or total) as of the last day of the political subdivision's most recently completed fiscal year.</t>
    </r>
  </si>
  <si>
    <r>
      <rPr>
        <b/>
        <sz val="12"/>
        <color theme="1"/>
        <rFont val="Times New Roman"/>
        <family val="1"/>
      </rPr>
      <t xml:space="preserve">Directions: </t>
    </r>
    <r>
      <rPr>
        <sz val="12"/>
        <color theme="1"/>
        <rFont val="Times New Roman"/>
        <family val="1"/>
      </rPr>
      <t xml:space="preserve">Fill in the cells in column B that correspond with the requested information. </t>
    </r>
  </si>
  <si>
    <t xml:space="preserve">Fill in the cells in column B that correspond with the requested information. (*) indicates required information. </t>
  </si>
  <si>
    <t>Is the entity's physical and mailing address the same?*</t>
  </si>
  <si>
    <t>Additional Notes (optional)</t>
  </si>
  <si>
    <t>Table of Contents</t>
  </si>
  <si>
    <t>1 - Contact Information</t>
  </si>
  <si>
    <t>2 - Individual Debt Obligations</t>
  </si>
  <si>
    <t>3 - Summary of Debt Obligations</t>
  </si>
  <si>
    <t>4 - Additional Notes</t>
  </si>
  <si>
    <t>5 - Optional Reporting</t>
  </si>
  <si>
    <t>6 - Instructions and Glossary</t>
  </si>
  <si>
    <t>Political subdivision's population</t>
  </si>
  <si>
    <t>Source and year of population data</t>
  </si>
  <si>
    <t>Population of the political subdivision:</t>
  </si>
  <si>
    <t>Source and year of population data:</t>
  </si>
  <si>
    <t>The tables below provide further guidance on properly completing this report. Please contact the Texas Comptroller's office if you have any further questions, by phone (844) 519-5676; or email, Transparency@cpa.texas.gov</t>
  </si>
  <si>
    <t>All information entered should reflect the last day of the political subdivision's fiscal year identified on this form. If the political subdivision has no debt to report for the fiscal year, enter "No Reportable Debt" in the first cell below the column title in column A.</t>
  </si>
  <si>
    <t>All information entered should reflect the last day of the political subdivision's fiscal year identified on this form.</t>
  </si>
  <si>
    <t>hb1378</t>
  </si>
  <si>
    <t>Protection Pasword:</t>
  </si>
  <si>
    <t>If there is no debt to report for the fiscal year, enter "N/A" or "$0" in each cell along column B.</t>
  </si>
  <si>
    <t>Fiscal Year Start (MM/DD/YYYY)*:</t>
  </si>
  <si>
    <t>Williamson  County</t>
  </si>
  <si>
    <t>www.wilco.org</t>
  </si>
  <si>
    <t>(512) 943-1500</t>
  </si>
  <si>
    <t>Melanie Denny</t>
  </si>
  <si>
    <t>Financial Director</t>
  </si>
  <si>
    <t>(512) 943-1579</t>
  </si>
  <si>
    <t>mdenny@wilco.org</t>
  </si>
  <si>
    <t>710 South Main Street, Suite 301</t>
  </si>
  <si>
    <t>Georgetown</t>
  </si>
  <si>
    <t>Williamson</t>
  </si>
  <si>
    <t>Refunding Bonds, Series 2012</t>
  </si>
  <si>
    <t>Bonds will be used to advance refund certain amounts of the County's outstanding ad valorem tax obligations to achieve a debt service savings and to pay costs associated with the issuance of the Bonds.</t>
  </si>
  <si>
    <t>1)</t>
  </si>
  <si>
    <t>Refunding of 2004 Road (8,820,000), 2006 Road (39,195,000), 2006 CO (24,535,000), 2006 PTTOLL (2,270,000), and 2007 Road (70,605,000)</t>
  </si>
  <si>
    <t>Refunding Bonds, Taxable Series 2012</t>
  </si>
  <si>
    <t>2)</t>
  </si>
  <si>
    <t>Refunding of 2004A (3,165,000) and 2004 Roads (27,415,000)</t>
  </si>
  <si>
    <t>Refunding Bonds, Series 2013</t>
  </si>
  <si>
    <t>Refunding of 2006 Road (2,085,000), 2006 CO (2,105,000), 2007A (11,325,000) and 2007 Road (55,950,000)</t>
  </si>
  <si>
    <t>Pass Through Toll, Series 2013</t>
  </si>
  <si>
    <t xml:space="preserve">Bonds will be used for designing, developing, financing, constructing, maintaining, operating, extending, expanding, or improving roads on the state highway system located in the County or, as continuation of the project or facility, in adjacent County and apythe costs of issuing bonds. </t>
  </si>
  <si>
    <t xml:space="preserve">Road Bonds, Series 2014 </t>
  </si>
  <si>
    <t>Bonds will be used for road improvements in the County and to pay the costs of issuance of the bonds.</t>
  </si>
  <si>
    <t>Refunding Bonds, Series 2014</t>
  </si>
  <si>
    <t xml:space="preserve">Refund Unlimited Tax Refunding Bonds, Series 2006 and Series 2006A for debt service savings. </t>
  </si>
  <si>
    <t>5)</t>
  </si>
  <si>
    <t>Refunding of 2006 Refunding (59,810,000) and 2006A Refunding (12,610,000)</t>
  </si>
  <si>
    <t>Refunding Bonds, Series 2015</t>
  </si>
  <si>
    <t>Refunding of 2006 CO (2,005,000), 2006 Road Bonds (1,985,000), 2007 Road Bonds (5,050,000), 2007A Park Bonds (485,000), 2009 PTTOLL (61,310,000), and 2009 Ltd Tax Bonds (3,260,000)</t>
  </si>
  <si>
    <t>Refunding Bonds, Taxable Series 2015</t>
  </si>
  <si>
    <t>Bonds will be used to advance refund a certain amounts of the County's outstanding ad valorem tax obligations to achieve a debt service savings and to pay costs associated with the issuance of the Bonds.</t>
  </si>
  <si>
    <t>Refunding of 2005 Refunding (26,970,000)</t>
  </si>
  <si>
    <t>Road Bonds, Series 2015</t>
  </si>
  <si>
    <t>Certificate of Obligation, Series 2015</t>
  </si>
  <si>
    <t>Certificates will be used for constructing, improving, renovating, purchasing any necessary land and equipment County buildings and facilities including constructing, improving, renovating and equipping the Georgetown Annex at 151 Wilco Way, County public safety  buildings, North Campus improvements for Sheriff's Office, EMS and Hazmat at SE Inner Loop, and Sheriff's Office training facilities north of Hutto. Certificates willl also pay for any related cost issuances on the bonds.</t>
  </si>
  <si>
    <t>Refunding, Series 2015A</t>
  </si>
  <si>
    <t>Bonds will be used to currently refund certain amounts of the County's outstanding ad valorem tax obligations to achieve a debt service savings and to pay the costs of issuance related to the Bonds.</t>
  </si>
  <si>
    <t>Refunding of 2006 Refunding (15,785,000) and 2006A Refunding (1,885,000)</t>
  </si>
  <si>
    <t>Park Bonds, Series 2016</t>
  </si>
  <si>
    <t>Pay for constructing, improving, renovating, equipping and acquiring land, buildings, and facilities for park and recreational purposes as set forh in Proposition 2 as approved by voters on November 5, 2013 and to pay costs issuance related to the Bonds.</t>
  </si>
  <si>
    <t>Refunding, Series 2016</t>
  </si>
  <si>
    <t>Refunding of 2009 Tax bonds (1,330,000), 2009 PTTOLL (6,585,000), PTTOLL (10,370,000), and 2011 Road Bonds (20,785,000)</t>
  </si>
  <si>
    <t>Refunding, Series 2017</t>
  </si>
  <si>
    <t>Refunding of 2010 Pass Through Toll ($9,310,000) and 2011 Utld Tax Road Bonds ($37,585,000).</t>
  </si>
  <si>
    <t>Unlimited Tax Road, Series 2017</t>
  </si>
  <si>
    <t>Tuesday, September 30, 2042</t>
  </si>
  <si>
    <t>Unlimited Tax Road, Series 2020</t>
  </si>
  <si>
    <t>Wednesday, February 15, 2040</t>
  </si>
  <si>
    <t>Road Bonds will be used for road improvements and paying for the costs of bond issuance.</t>
  </si>
  <si>
    <t>Limited Tax Refunding &amp; Park Bonds, Series 2020</t>
  </si>
  <si>
    <t>Park Bonds will be used for constructing, improving, renovating, equipping and acquiring park and recreational improvements. A portion of the bond refunds certain County's outstanding ad valorem tax obligations to achieve a debt service savings.</t>
  </si>
  <si>
    <t xml:space="preserve"> </t>
  </si>
  <si>
    <t>Refunding of 2010 Limited Tax Refunding ($8,885,000) and Unlimited Tax Road Bonds ($2,755,000).</t>
  </si>
  <si>
    <t>Limited Tax Refunding Bond, Series 2021</t>
  </si>
  <si>
    <t>Saturday, February 15, 2031</t>
  </si>
  <si>
    <t>Refunding of 2011 Limited Tax Refunding ($7,285,000), 2011 Pass through toll Rev &amp; Ltd Taxable ($6,705,000)</t>
  </si>
  <si>
    <t>Limited Tax Refunding-Taxable, Series 2021</t>
  </si>
  <si>
    <t>Tuesday, February 15, 2033</t>
  </si>
  <si>
    <t>Refunding of 2012 Limited Tax Refunding ($73,915,000), 2013 Limited Tax Refunding ($53,035,000), 2013 Pass through Rev &amp; Ltd Taxable ($9,975,000), 2014 Unlimited Tax Road Bonds ($32,860,000)</t>
  </si>
  <si>
    <t>ROAD DISTRICT BONDS</t>
  </si>
  <si>
    <t>Avery Refunding, Series 2012</t>
  </si>
  <si>
    <t>Blended Component Unit</t>
  </si>
  <si>
    <t>Bonds are being issued to  currently refund a portion of the District's outstanding bonds  to achieve a debt service savings and pay costs associated with issuing bonds.</t>
  </si>
  <si>
    <t>3)</t>
  </si>
  <si>
    <t>Refunding on Avery Ranch 2002 Road Bonds (695,000), 2003 Road Bonds (2,510,000) and 2005 Road Bonds (4,330,000)</t>
  </si>
  <si>
    <t>Avery Refunding, Series 2016</t>
  </si>
  <si>
    <t>Refunding on Avery Ranch 2007 Road Bonds (2,956,000)</t>
  </si>
  <si>
    <t>Avery Refunding, Series 2019</t>
  </si>
  <si>
    <t>Friday, August 15, 2025</t>
  </si>
  <si>
    <t>Refunding on Avery Ranch 2012 Road Bonds (3,625,000)</t>
  </si>
  <si>
    <t>Pearson Place Road Bonds, Series 2016</t>
  </si>
  <si>
    <t>Bonds will be used for construction, acquiring by purchase, maintaining and operating macadamized, graveled or paved roads and turnpikes and related bridges, trails, drainage work and other similar improvements, including reimbursing the developer for construction of the four-lane divided portion of Neenah Avenue within the District. Funding approximately 12 months' capitalized interest on the Bonds and paying costs associated with the issuance of the bonds.</t>
  </si>
  <si>
    <t>4)</t>
  </si>
  <si>
    <t>Northwoods Road District No. 1, Series 2017</t>
  </si>
  <si>
    <t xml:space="preserve">Bonds will be used for constructing, reimbursing for the costs of constructing, acquiring by purchase, maintaining and operating macadamized, graveled or paved roads and turnpikes and related bridges, trails, drainage work and other similar improvements, including reimbursing the developer for construction and financing of the four-lane divided arterial of Staked Plains Boulevard within the District and paying costs associated with issuance of the bonds. </t>
  </si>
  <si>
    <t>Northwoods Road District No. 1, Series 2018</t>
  </si>
  <si>
    <t>Saturday, August 15, 2043</t>
  </si>
  <si>
    <t>Somerset Hills  Tax Road Bonds, Series 2020</t>
  </si>
  <si>
    <t>Tuesday, August 15, 2045</t>
  </si>
  <si>
    <t xml:space="preserve">Bonds will be used for constructing, improving, acquiring or reimbursing for the costs of construcing, improving or acquiring, maintaining, financing and operating macadamized, graveled or paved roads and turnppikes and related bridges, trails, drainage or similar improvements, and carrying out other improvements that are necessary. </t>
  </si>
  <si>
    <t>Somerset Hills  Tax Road Bonds, Series 2021</t>
  </si>
  <si>
    <t>Wednesday, August 15, 2046</t>
  </si>
  <si>
    <t>Limited Tax Notes, Series 2021</t>
  </si>
  <si>
    <t>Tuesday, February 15, 2028</t>
  </si>
  <si>
    <t>Somerset Hills Tax Road Bonds Taxable, Series 2021</t>
  </si>
  <si>
    <t>Bonds will be used for paying contractual obligations incurred or to be incurred for the construction of public workds and purchase of materials, supplies, equipment, machinery, buidlings, lands and rights of way for the County's authorized needs and purposes and the payment of professional services in connection with using the Notes</t>
  </si>
  <si>
    <t>Somerset Hills  Unlimited Tax Road Bonds, Taxable, Series 2020</t>
  </si>
  <si>
    <t>U.S. Census Bureau, 2021</t>
  </si>
  <si>
    <t>In 2006, TXDOT (Texas Department of Transportation) and Williamson County signed an agreement to build US 183A, US 79 (3 sections), IH-35 Turnaround Bridge in Georgetown at Hwy 29, RM 2338, and FM 1660. Upon completion of the roadways, TXDOT will reimburse Williamson County a maximum of $151,942,000. The reimbursement will be paid semi-annually based on $0.10 per vehicle mile traveled to allow no more than $15,194,200 reimbursed annually. This debt is secured by ad valorem tax but is being paid from payments made by the state.</t>
  </si>
  <si>
    <t>The 2006 issuance of the Pass Through Toll in the amount of $27,000,000 is not reimbursed from TXDOT as it is the County's share of the Pass Through Agreement.</t>
  </si>
  <si>
    <t xml:space="preserve">Avery Ranch Road District was formed by the Commissioners Court in 2001.  The district was created to construct and reimburse the developer for the four-lane divided road known as Avery Ranch Boulevard.  Ad valorem taxes are collected to pay the debt.  Avery Ranch Road District is a blended component unit.  </t>
  </si>
  <si>
    <t xml:space="preserve">Pearson Place Road District was formed by the Commissioners Court in 2010.  The district was created to construct and reimburse the developer for the four-lane divided road known as Neenah Avenue.  Ad valorem taxes are collected to pay the debt.  Pearson Place Road District is a blended component unit.  </t>
  </si>
  <si>
    <t>6)</t>
  </si>
  <si>
    <t>Northwoods Road District was formed by the Commissioners Court in 2011. The district was created to construct and reimburse the developer for the four-lane divided road known as Staked Plains Boulevard from the Avery Ranch Subdivision to Lakeline Boulevard and the widening and extension of Lakeline Boulevard to a four (4) lane arterial from Lake Creek east to the Capital Metro right of way.  Ad valorem taxes are collected to pay the debt.  Northwoods Road District is a blended component unit.</t>
  </si>
  <si>
    <t xml:space="preserve">Somerset Hills Road District is a blended component unit.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</si>
</sst>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_(&quot;$&quot;* \(#,##0\);_(&quot;$&quot;* &quot;-&quot;_);_(@_)"/>
    <numFmt numFmtId="44" formatCode="_(&quot;$&quot;* #,##0.00_);_(&quot;$&quot;* \(#,##0.00\);_(&quot;$&quot;* &quot;-&quot;??_);_(@_)"/>
    <numFmt numFmtId="164" formatCode="[&lt;=9999999]###\-####;\(###\)\ ###\-####"/>
    <numFmt numFmtId="165" formatCode="00000"/>
    <numFmt numFmtId="166" formatCode="&quot;$&quot;#,##0"/>
    <numFmt numFmtId="167" formatCode="_(&quot;$&quot;* #,##0_);_(&quot;$&quot;* \(#,##0\);_(&quot;$&quot;* &quot;-&quot;??_);_(@_)"/>
    <numFmt numFmtId="168" formatCode="[$-F800]dddd\,\ mmmm\ dd\,\ yyyy"/>
  </numFmts>
  <fonts count="16" x14ac:knownFonts="1">
    <font>
      <sz val="11"/>
      <color theme="1"/>
      <name val="Calibri"/>
      <family val="2"/>
      <scheme val="minor"/>
    </font>
    <font>
      <sz val="12"/>
      <color theme="1"/>
      <name val="Times New Roman"/>
      <family val="1"/>
    </font>
    <font>
      <sz val="12"/>
      <name val="Times New Roman"/>
      <family val="1"/>
    </font>
    <font>
      <b/>
      <sz val="12"/>
      <color theme="1"/>
      <name val="Times New Roman"/>
      <family val="1"/>
    </font>
    <font>
      <i/>
      <sz val="12"/>
      <color theme="1"/>
      <name val="Times New Roman"/>
      <family val="1"/>
    </font>
    <font>
      <sz val="12"/>
      <color theme="0" tint="-4.9989318521683403E-2"/>
      <name val="Times New Roman"/>
      <family val="1"/>
    </font>
    <font>
      <u/>
      <sz val="11"/>
      <color theme="10"/>
      <name val="Calibri"/>
      <family val="2"/>
      <scheme val="minor"/>
    </font>
    <font>
      <b/>
      <sz val="12"/>
      <name val="Times New Roman"/>
      <family val="1"/>
    </font>
    <font>
      <sz val="12"/>
      <color theme="1"/>
      <name val="Calibri"/>
      <family val="2"/>
    </font>
    <font>
      <sz val="10.199999999999999"/>
      <color theme="1"/>
      <name val="Times New Roman"/>
      <family val="1"/>
    </font>
    <font>
      <sz val="12"/>
      <color theme="1"/>
      <name val="Arial"/>
      <family val="2"/>
    </font>
    <font>
      <u/>
      <sz val="12"/>
      <color theme="10"/>
      <name val="Times New Roman"/>
      <family val="1"/>
    </font>
    <font>
      <sz val="12"/>
      <color theme="0"/>
      <name val="Times New Roman"/>
      <family val="1"/>
    </font>
    <font>
      <sz val="11"/>
      <color theme="1"/>
      <name val="Calibri"/>
      <family val="2"/>
      <scheme val="minor"/>
    </font>
    <font>
      <sz val="11"/>
      <color theme="1"/>
      <name val="Times New Roman"/>
      <family val="1"/>
    </font>
    <font>
      <sz val="11"/>
      <color theme="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5" tint="0.7999816888943144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44" fontId="13" fillId="0" borderId="0" applyFont="0" applyFill="0" applyBorder="0" applyAlignment="0" applyProtection="0"/>
  </cellStyleXfs>
  <cellXfs count="117">
    <xf numFmtId="0" fontId="0" fillId="0" borderId="0" xfId="0"/>
    <xf numFmtId="0" fontId="1" fillId="0" borderId="0" xfId="0" applyFont="1"/>
    <xf numFmtId="0" fontId="1" fillId="0" borderId="0" xfId="0" applyFont="1" applyBorder="1" applyAlignment="1">
      <alignment horizontal="left" vertical="center"/>
    </xf>
    <xf numFmtId="0" fontId="1" fillId="0" borderId="0" xfId="0" applyFont="1" applyAlignment="1">
      <alignment vertical="center"/>
    </xf>
    <xf numFmtId="0" fontId="1" fillId="0" borderId="0" xfId="0" applyFont="1" applyAlignment="1">
      <alignment horizontal="left" vertical="center"/>
    </xf>
    <xf numFmtId="42" fontId="1" fillId="0" borderId="0" xfId="0" applyNumberFormat="1" applyFont="1"/>
    <xf numFmtId="14" fontId="1" fillId="0" borderId="0" xfId="0" applyNumberFormat="1" applyFont="1"/>
    <xf numFmtId="0" fontId="1" fillId="0" borderId="0" xfId="0" applyFont="1" applyAlignment="1">
      <alignment wrapText="1"/>
    </xf>
    <xf numFmtId="0" fontId="3" fillId="2" borderId="0" xfId="0" applyFont="1" applyFill="1"/>
    <xf numFmtId="0" fontId="5" fillId="0" borderId="0" xfId="0" applyFont="1"/>
    <xf numFmtId="0" fontId="1" fillId="0" borderId="0" xfId="0" applyFont="1" applyAlignment="1">
      <alignment horizontal="center" vertical="center"/>
    </xf>
    <xf numFmtId="0" fontId="1" fillId="0" borderId="0" xfId="0" applyFont="1" applyFill="1"/>
    <xf numFmtId="0" fontId="3" fillId="2" borderId="1" xfId="0" applyFont="1" applyFill="1" applyBorder="1"/>
    <xf numFmtId="0" fontId="1" fillId="2" borderId="1" xfId="0" applyFont="1" applyFill="1" applyBorder="1"/>
    <xf numFmtId="0" fontId="1" fillId="0" borderId="1" xfId="0" applyFont="1" applyBorder="1"/>
    <xf numFmtId="0" fontId="1" fillId="0" borderId="1" xfId="0" applyFont="1" applyFill="1" applyBorder="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xf numFmtId="0" fontId="1" fillId="2" borderId="1" xfId="0" applyFont="1" applyFill="1" applyBorder="1" applyAlignment="1">
      <alignment horizontal="left"/>
    </xf>
    <xf numFmtId="0" fontId="5" fillId="5" borderId="0" xfId="0" applyFont="1" applyFill="1"/>
    <xf numFmtId="0" fontId="1" fillId="5" borderId="0" xfId="0" applyFont="1" applyFill="1"/>
    <xf numFmtId="0" fontId="1" fillId="5" borderId="0" xfId="0" applyFont="1" applyFill="1" applyAlignment="1">
      <alignment horizontal="left"/>
    </xf>
    <xf numFmtId="0" fontId="3" fillId="5" borderId="0" xfId="0" applyFont="1" applyFill="1"/>
    <xf numFmtId="0" fontId="4" fillId="5" borderId="0" xfId="0" applyFont="1" applyFill="1" applyAlignment="1">
      <alignment horizontal="right"/>
    </xf>
    <xf numFmtId="42" fontId="1" fillId="5" borderId="0" xfId="0" applyNumberFormat="1" applyFont="1" applyFill="1"/>
    <xf numFmtId="14" fontId="1" fillId="5" borderId="0" xfId="0" applyNumberFormat="1" applyFont="1" applyFill="1"/>
    <xf numFmtId="0" fontId="1" fillId="5" borderId="0" xfId="0" applyFont="1" applyFill="1" applyAlignment="1">
      <alignment wrapText="1"/>
    </xf>
    <xf numFmtId="0" fontId="3" fillId="2" borderId="3" xfId="0" applyFont="1" applyFill="1" applyBorder="1" applyAlignment="1">
      <alignment wrapText="1"/>
    </xf>
    <xf numFmtId="0" fontId="3" fillId="2" borderId="4" xfId="0" applyFont="1" applyFill="1" applyBorder="1"/>
    <xf numFmtId="0" fontId="3" fillId="2" borderId="3" xfId="0" applyFont="1" applyFill="1" applyBorder="1"/>
    <xf numFmtId="0" fontId="1" fillId="2" borderId="4" xfId="0" applyFont="1" applyFill="1" applyBorder="1"/>
    <xf numFmtId="0" fontId="1" fillId="2" borderId="5" xfId="0" applyFont="1" applyFill="1" applyBorder="1"/>
    <xf numFmtId="0" fontId="1" fillId="0" borderId="5" xfId="0" applyFont="1" applyBorder="1"/>
    <xf numFmtId="0" fontId="1" fillId="0" borderId="2" xfId="0" applyFont="1" applyBorder="1" applyAlignment="1">
      <alignment horizontal="left" vertical="center" wrapText="1"/>
    </xf>
    <xf numFmtId="0" fontId="1" fillId="5" borderId="0" xfId="0" applyFont="1" applyFill="1" applyBorder="1"/>
    <xf numFmtId="0" fontId="1" fillId="5" borderId="0" xfId="0" applyFont="1" applyFill="1" applyBorder="1" applyAlignment="1">
      <alignment horizontal="left"/>
    </xf>
    <xf numFmtId="0" fontId="7" fillId="5" borderId="0" xfId="0" applyFont="1" applyFill="1"/>
    <xf numFmtId="0" fontId="7" fillId="2" borderId="1" xfId="0" applyFont="1" applyFill="1" applyBorder="1"/>
    <xf numFmtId="0" fontId="2" fillId="5" borderId="0" xfId="0" applyFont="1" applyFill="1"/>
    <xf numFmtId="0" fontId="2" fillId="0" borderId="0" xfId="0" applyFont="1"/>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Fill="1" applyBorder="1" applyAlignment="1">
      <alignment vertical="center" wrapText="1"/>
    </xf>
    <xf numFmtId="0" fontId="1" fillId="0" borderId="1" xfId="0" applyFont="1" applyFill="1" applyBorder="1" applyAlignment="1">
      <alignment wrapText="1"/>
    </xf>
    <xf numFmtId="0" fontId="7" fillId="4" borderId="2" xfId="1" applyFont="1" applyFill="1" applyBorder="1" applyAlignment="1">
      <alignment horizontal="left" vertical="center"/>
    </xf>
    <xf numFmtId="0" fontId="7" fillId="4" borderId="2" xfId="1"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vertical="center"/>
    </xf>
    <xf numFmtId="0" fontId="1" fillId="0" borderId="2" xfId="0" applyFont="1" applyBorder="1" applyAlignment="1">
      <alignment horizontal="center" vertical="center"/>
    </xf>
    <xf numFmtId="0" fontId="1" fillId="0" borderId="2" xfId="0" applyFont="1" applyBorder="1" applyAlignment="1">
      <alignment vertical="center" wrapText="1"/>
    </xf>
    <xf numFmtId="0" fontId="3" fillId="2" borderId="5" xfId="0" applyFont="1" applyFill="1" applyBorder="1"/>
    <xf numFmtId="0" fontId="3" fillId="2" borderId="2" xfId="0" applyFont="1" applyFill="1" applyBorder="1"/>
    <xf numFmtId="0" fontId="2" fillId="0" borderId="2" xfId="1" applyFont="1" applyBorder="1" applyAlignment="1">
      <alignment horizontal="left" vertical="center"/>
    </xf>
    <xf numFmtId="0" fontId="2" fillId="0" borderId="1" xfId="1" applyFont="1" applyBorder="1" applyAlignment="1">
      <alignment horizontal="left" vertical="center"/>
    </xf>
    <xf numFmtId="0" fontId="2" fillId="0" borderId="1" xfId="1" applyFont="1" applyFill="1" applyBorder="1" applyAlignment="1">
      <alignment horizontal="left" vertical="center"/>
    </xf>
    <xf numFmtId="49" fontId="2" fillId="0" borderId="1" xfId="1" applyNumberFormat="1" applyFont="1" applyBorder="1" applyAlignment="1">
      <alignment horizontal="left" vertical="center"/>
    </xf>
    <xf numFmtId="0" fontId="2" fillId="0" borderId="2" xfId="1" applyFont="1" applyBorder="1" applyAlignment="1">
      <alignment horizontal="left" vertical="center" wrapText="1"/>
    </xf>
    <xf numFmtId="0" fontId="2" fillId="0" borderId="1" xfId="1" applyFont="1" applyBorder="1" applyAlignment="1">
      <alignment horizontal="left" vertical="center" wrapText="1"/>
    </xf>
    <xf numFmtId="0" fontId="1" fillId="5" borderId="0" xfId="0" applyFont="1" applyFill="1" applyBorder="1" applyAlignment="1">
      <alignment horizontal="left" vertical="center"/>
    </xf>
    <xf numFmtId="0" fontId="3" fillId="2" borderId="5" xfId="0" applyFont="1" applyFill="1" applyBorder="1" applyAlignment="1">
      <alignment vertical="center"/>
    </xf>
    <xf numFmtId="0" fontId="3" fillId="2" borderId="5" xfId="0" applyFont="1" applyFill="1" applyBorder="1" applyAlignment="1">
      <alignment horizontal="left" vertical="center"/>
    </xf>
    <xf numFmtId="0" fontId="3" fillId="2" borderId="4" xfId="0" applyFont="1" applyFill="1" applyBorder="1" applyAlignment="1">
      <alignment vertical="center"/>
    </xf>
    <xf numFmtId="0" fontId="1" fillId="5" borderId="0" xfId="0" applyFont="1" applyFill="1" applyAlignment="1">
      <alignment vertical="center"/>
    </xf>
    <xf numFmtId="0" fontId="1" fillId="5" borderId="0" xfId="0" applyFont="1" applyFill="1" applyAlignment="1">
      <alignment horizontal="left" vertical="center"/>
    </xf>
    <xf numFmtId="0" fontId="10" fillId="0" borderId="0" xfId="0" applyFont="1"/>
    <xf numFmtId="0" fontId="10" fillId="0" borderId="0" xfId="0" applyFont="1" applyAlignment="1">
      <alignment horizontal="left" indent="4"/>
    </xf>
    <xf numFmtId="0" fontId="3" fillId="0" borderId="0" xfId="0" applyFont="1" applyAlignment="1">
      <alignment horizontal="left" vertical="center"/>
    </xf>
    <xf numFmtId="0" fontId="11" fillId="0" borderId="0" xfId="1" applyFont="1" applyAlignment="1">
      <alignment horizontal="left" indent="4"/>
    </xf>
    <xf numFmtId="0" fontId="12" fillId="0" borderId="0" xfId="0" applyFont="1" applyAlignment="1">
      <alignment horizontal="left" indent="4"/>
    </xf>
    <xf numFmtId="0" fontId="3" fillId="0" borderId="0" xfId="0" applyFont="1" applyAlignment="1">
      <alignment horizontal="left" vertical="center" indent="4"/>
    </xf>
    <xf numFmtId="0" fontId="1" fillId="0" borderId="1" xfId="1" applyFont="1" applyBorder="1"/>
    <xf numFmtId="14" fontId="1" fillId="0" borderId="1" xfId="0" applyNumberFormat="1" applyFont="1" applyBorder="1" applyAlignment="1" applyProtection="1">
      <alignment horizontal="left"/>
      <protection hidden="1"/>
    </xf>
    <xf numFmtId="0" fontId="1" fillId="0" borderId="1" xfId="0" applyFont="1" applyBorder="1" applyProtection="1">
      <protection hidden="1"/>
    </xf>
    <xf numFmtId="0" fontId="1" fillId="0" borderId="1" xfId="0" applyFont="1" applyBorder="1" applyAlignment="1" applyProtection="1">
      <alignment horizontal="left"/>
      <protection hidden="1"/>
    </xf>
    <xf numFmtId="0" fontId="1" fillId="0" borderId="1" xfId="0" applyFont="1" applyBorder="1" applyAlignment="1" applyProtection="1">
      <alignment horizontal="left" vertical="center"/>
      <protection hidden="1"/>
    </xf>
    <xf numFmtId="0" fontId="1" fillId="0" borderId="1" xfId="0" applyFont="1" applyBorder="1" applyAlignment="1" applyProtection="1">
      <alignment horizontal="left"/>
      <protection locked="0"/>
    </xf>
    <xf numFmtId="0" fontId="1" fillId="3" borderId="1" xfId="0" applyFont="1" applyFill="1" applyBorder="1" applyAlignment="1" applyProtection="1">
      <alignment horizontal="left"/>
      <protection locked="0"/>
    </xf>
    <xf numFmtId="14" fontId="1" fillId="0" borderId="1" xfId="0" applyNumberFormat="1" applyFont="1" applyBorder="1" applyAlignment="1" applyProtection="1">
      <alignment horizontal="left"/>
      <protection locked="0"/>
    </xf>
    <xf numFmtId="164" fontId="1" fillId="0" borderId="1" xfId="0" applyNumberFormat="1" applyFont="1" applyBorder="1" applyAlignment="1" applyProtection="1">
      <alignment horizontal="left"/>
      <protection locked="0"/>
    </xf>
    <xf numFmtId="165" fontId="1" fillId="0" borderId="1" xfId="0" applyNumberFormat="1" applyFont="1" applyBorder="1" applyAlignment="1" applyProtection="1">
      <alignment horizontal="left"/>
      <protection locked="0"/>
    </xf>
    <xf numFmtId="0" fontId="1" fillId="0" borderId="1" xfId="0" applyFont="1" applyFill="1" applyBorder="1" applyAlignment="1" applyProtection="1">
      <alignment horizontal="left" vertical="center"/>
      <protection locked="0"/>
    </xf>
    <xf numFmtId="0" fontId="1" fillId="0" borderId="1" xfId="0" applyFont="1" applyFill="1" applyBorder="1" applyAlignment="1" applyProtection="1">
      <alignment horizontal="left" vertical="center" wrapText="1"/>
      <protection locked="0"/>
    </xf>
    <xf numFmtId="42" fontId="1" fillId="0" borderId="1" xfId="0" applyNumberFormat="1" applyFont="1" applyFill="1" applyBorder="1" applyAlignment="1" applyProtection="1">
      <alignment horizontal="left" vertical="center"/>
      <protection locked="0"/>
    </xf>
    <xf numFmtId="42" fontId="1" fillId="0" borderId="1" xfId="0" applyNumberFormat="1" applyFont="1" applyFill="1" applyBorder="1" applyAlignment="1" applyProtection="1">
      <alignment horizontal="left" vertical="center" wrapText="1"/>
      <protection locked="0"/>
    </xf>
    <xf numFmtId="0" fontId="1" fillId="0" borderId="1" xfId="0" applyFont="1" applyBorder="1" applyAlignment="1" applyProtection="1">
      <alignment horizontal="left" vertical="center"/>
      <protection locked="0"/>
    </xf>
    <xf numFmtId="14" fontId="1" fillId="0" borderId="1" xfId="0" applyNumberFormat="1" applyFont="1" applyBorder="1" applyAlignment="1" applyProtection="1">
      <alignment horizontal="left" vertical="center"/>
      <protection locked="0"/>
    </xf>
    <xf numFmtId="0" fontId="1" fillId="0" borderId="1" xfId="0" applyFont="1" applyBorder="1" applyAlignment="1" applyProtection="1">
      <alignment horizontal="left" vertical="center" wrapText="1"/>
      <protection locked="0"/>
    </xf>
    <xf numFmtId="166" fontId="1" fillId="0" borderId="2" xfId="0" applyNumberFormat="1" applyFont="1" applyBorder="1" applyAlignment="1" applyProtection="1">
      <alignment horizontal="left" vertical="center"/>
      <protection locked="0"/>
    </xf>
    <xf numFmtId="166" fontId="1" fillId="0" borderId="1" xfId="0" applyNumberFormat="1" applyFont="1" applyBorder="1" applyAlignment="1" applyProtection="1">
      <alignment horizontal="left" vertical="center"/>
      <protection locked="0"/>
    </xf>
    <xf numFmtId="3" fontId="1" fillId="0" borderId="2" xfId="0" applyNumberFormat="1" applyFont="1" applyBorder="1" applyAlignment="1" applyProtection="1">
      <alignment horizontal="left" vertical="center"/>
      <protection locked="0"/>
    </xf>
    <xf numFmtId="0" fontId="1" fillId="0" borderId="2" xfId="0" applyNumberFormat="1"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6" borderId="1" xfId="0" applyFont="1" applyFill="1" applyBorder="1" applyAlignment="1" applyProtection="1">
      <alignment horizontal="left" vertical="top" wrapText="1"/>
      <protection locked="0"/>
    </xf>
    <xf numFmtId="0" fontId="1" fillId="6" borderId="1" xfId="0" applyFont="1" applyFill="1" applyBorder="1" applyAlignment="1" applyProtection="1">
      <alignment horizontal="left" vertical="top"/>
      <protection locked="0"/>
    </xf>
    <xf numFmtId="0" fontId="1" fillId="7" borderId="0" xfId="0" applyFont="1" applyFill="1"/>
    <xf numFmtId="14" fontId="6" fillId="0" borderId="1" xfId="1" applyNumberFormat="1" applyBorder="1" applyAlignment="1" applyProtection="1">
      <alignment horizontal="left"/>
      <protection locked="0"/>
    </xf>
    <xf numFmtId="0" fontId="6" fillId="0" borderId="1" xfId="1" applyBorder="1" applyAlignment="1" applyProtection="1">
      <alignment horizontal="left"/>
      <protection locked="0"/>
    </xf>
    <xf numFmtId="0" fontId="1" fillId="5" borderId="1" xfId="0" applyFont="1" applyFill="1" applyBorder="1" applyAlignment="1" applyProtection="1">
      <alignment horizontal="left" vertical="center" wrapText="1"/>
      <protection locked="0"/>
    </xf>
    <xf numFmtId="167" fontId="1" fillId="5" borderId="1" xfId="2" applyNumberFormat="1" applyFont="1" applyFill="1" applyBorder="1" applyAlignment="1" applyProtection="1">
      <alignment horizontal="left" vertical="center" wrapText="1"/>
      <protection locked="0"/>
    </xf>
    <xf numFmtId="42" fontId="1" fillId="0" borderId="1" xfId="0" applyNumberFormat="1" applyFont="1" applyBorder="1" applyAlignment="1" applyProtection="1">
      <alignment horizontal="left" vertical="center"/>
      <protection locked="0"/>
    </xf>
    <xf numFmtId="42" fontId="1" fillId="0" borderId="1" xfId="0" applyNumberFormat="1" applyFont="1" applyBorder="1" applyAlignment="1" applyProtection="1">
      <alignment horizontal="left" vertical="center" wrapText="1"/>
      <protection locked="0"/>
    </xf>
    <xf numFmtId="168" fontId="1" fillId="5" borderId="1" xfId="0" applyNumberFormat="1" applyFont="1" applyFill="1" applyBorder="1" applyAlignment="1" applyProtection="1">
      <alignment wrapText="1"/>
      <protection locked="0"/>
    </xf>
    <xf numFmtId="166" fontId="1" fillId="0" borderId="1" xfId="0" applyNumberFormat="1" applyFont="1" applyBorder="1" applyAlignment="1" applyProtection="1">
      <alignment wrapText="1"/>
      <protection locked="0"/>
    </xf>
    <xf numFmtId="0" fontId="14" fillId="0" borderId="1" xfId="0" applyFont="1" applyBorder="1" applyAlignment="1" applyProtection="1">
      <alignment wrapText="1"/>
      <protection locked="0"/>
    </xf>
    <xf numFmtId="0" fontId="1" fillId="5" borderId="1" xfId="0" applyFont="1" applyFill="1" applyBorder="1" applyAlignment="1" applyProtection="1">
      <alignment wrapText="1"/>
      <protection locked="0"/>
    </xf>
    <xf numFmtId="0" fontId="1" fillId="0" borderId="1" xfId="0" applyFont="1" applyBorder="1" applyAlignment="1" applyProtection="1">
      <alignment vertical="top" wrapText="1"/>
      <protection locked="0"/>
    </xf>
    <xf numFmtId="0" fontId="14" fillId="0" borderId="1" xfId="0" applyFont="1" applyBorder="1" applyAlignment="1" applyProtection="1">
      <alignment vertical="top" wrapText="1"/>
      <protection locked="0"/>
    </xf>
    <xf numFmtId="0" fontId="1" fillId="0" borderId="1" xfId="0" applyFont="1" applyBorder="1" applyAlignment="1" applyProtection="1">
      <alignment wrapText="1"/>
      <protection locked="0"/>
    </xf>
    <xf numFmtId="167" fontId="1" fillId="0" borderId="1" xfId="2" applyNumberFormat="1" applyFont="1" applyBorder="1" applyAlignment="1" applyProtection="1">
      <alignment wrapText="1"/>
      <protection locked="0"/>
    </xf>
    <xf numFmtId="168" fontId="1" fillId="0" borderId="1" xfId="0" applyNumberFormat="1" applyFont="1" applyBorder="1" applyAlignment="1" applyProtection="1">
      <alignment wrapText="1"/>
      <protection locked="0"/>
    </xf>
    <xf numFmtId="166" fontId="1" fillId="0" borderId="1" xfId="0" applyNumberFormat="1" applyFont="1" applyBorder="1" applyProtection="1">
      <protection locked="0"/>
    </xf>
    <xf numFmtId="0" fontId="1" fillId="0" borderId="1" xfId="0" applyFont="1" applyBorder="1" applyProtection="1">
      <protection locked="0"/>
    </xf>
    <xf numFmtId="167" fontId="1" fillId="0" borderId="1" xfId="2" applyNumberFormat="1" applyFont="1" applyFill="1" applyBorder="1" applyAlignment="1" applyProtection="1">
      <alignment horizontal="center" wrapText="1"/>
      <protection locked="0"/>
    </xf>
    <xf numFmtId="168" fontId="1" fillId="0" borderId="1" xfId="0" applyNumberFormat="1" applyFont="1" applyBorder="1" applyProtection="1">
      <protection locked="0"/>
    </xf>
    <xf numFmtId="0" fontId="15" fillId="0" borderId="0" xfId="0" applyFont="1" applyAlignment="1" applyProtection="1">
      <alignment wrapText="1"/>
      <protection locked="0"/>
    </xf>
    <xf numFmtId="0" fontId="15" fillId="0" borderId="0" xfId="0" applyFont="1" applyAlignment="1" applyProtection="1">
      <alignment horizontal="left" vertical="center" wrapText="1"/>
      <protection locked="0"/>
    </xf>
  </cellXfs>
  <cellStyles count="3">
    <cellStyle name="Currency" xfId="2" builtinId="4"/>
    <cellStyle name="Hyperlink" xfId="1" builtinId="8"/>
    <cellStyle name="Normal" xfId="0" builtinId="0"/>
  </cellStyles>
  <dxfs count="42">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5" tint="0.39994506668294322"/>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denny@wilco.org" TargetMode="External"/><Relationship Id="rId1" Type="http://schemas.openxmlformats.org/officeDocument/2006/relationships/hyperlink" Target="http://www.wilco.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statutes.legis.state.tx.us/Docs/LG/htm/LG.140.htm" TargetMode="External"/><Relationship Id="rId2" Type="http://schemas.openxmlformats.org/officeDocument/2006/relationships/hyperlink" Target="http://www.statutes.legis.state.tx.us/Docs/LG/htm/LG.140.htm" TargetMode="External"/><Relationship Id="rId1" Type="http://schemas.openxmlformats.org/officeDocument/2006/relationships/hyperlink" Target="http://www.statutes.legis.state.tx.us/Docs/LG/htm/LG.140.htm" TargetMode="External"/><Relationship Id="rId5" Type="http://schemas.openxmlformats.org/officeDocument/2006/relationships/printerSettings" Target="../printerSettings/printerSettings8.bin"/><Relationship Id="rId4" Type="http://schemas.openxmlformats.org/officeDocument/2006/relationships/hyperlink" Target="http://www.statutes.legis.state.tx.us/Docs/LG/htm/LG.14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9"/>
  <sheetViews>
    <sheetView tabSelected="1" zoomScale="85" zoomScaleNormal="85" workbookViewId="0">
      <selection activeCell="A3" sqref="A3"/>
    </sheetView>
  </sheetViews>
  <sheetFormatPr baseColWidth="10" defaultColWidth="0" defaultRowHeight="25" customHeight="1" zeroHeight="1" x14ac:dyDescent="0.2"/>
  <cols>
    <col min="1" max="1" width="55.6640625" style="66" customWidth="1"/>
    <col min="2" max="16384" width="9.1640625" style="65" hidden="1"/>
  </cols>
  <sheetData>
    <row r="1" spans="1:1" ht="16" x14ac:dyDescent="0.2">
      <c r="A1" s="67" t="s">
        <v>236</v>
      </c>
    </row>
    <row r="2" spans="1:1" ht="25" customHeight="1" x14ac:dyDescent="0.2">
      <c r="A2" s="70" t="s">
        <v>281</v>
      </c>
    </row>
    <row r="3" spans="1:1" ht="25" customHeight="1" x14ac:dyDescent="0.2">
      <c r="A3" s="68" t="s">
        <v>282</v>
      </c>
    </row>
    <row r="4" spans="1:1" ht="25" customHeight="1" x14ac:dyDescent="0.2">
      <c r="A4" s="68" t="s">
        <v>283</v>
      </c>
    </row>
    <row r="5" spans="1:1" ht="25" customHeight="1" x14ac:dyDescent="0.2">
      <c r="A5" s="68" t="s">
        <v>284</v>
      </c>
    </row>
    <row r="6" spans="1:1" ht="25" customHeight="1" x14ac:dyDescent="0.2">
      <c r="A6" s="68" t="s">
        <v>285</v>
      </c>
    </row>
    <row r="7" spans="1:1" ht="25" customHeight="1" x14ac:dyDescent="0.2">
      <c r="A7" s="68" t="s">
        <v>286</v>
      </c>
    </row>
    <row r="8" spans="1:1" ht="25" customHeight="1" x14ac:dyDescent="0.2">
      <c r="A8" s="68" t="s">
        <v>287</v>
      </c>
    </row>
    <row r="9" spans="1:1" ht="25" customHeight="1" x14ac:dyDescent="0.2">
      <c r="A9" s="69" t="s">
        <v>90</v>
      </c>
    </row>
  </sheetData>
  <sheetProtection algorithmName="SHA-512" hashValue="T2FbwKZVNubpEDiW7Q+mlp3Oo1SYlI54VZhnVuYBgdnyozdmFFPm/ICddXgN6UISsV2+DwhXT8+r+j2GGzJ44g==" saltValue="0lRWck97WSJo8hkBVTXOKA==" spinCount="100000" sheet="1" objects="1" scenarios="1"/>
  <hyperlinks>
    <hyperlink ref="A3" location="'1 - Contact Information'!A1" display="1 - Contact Information" xr:uid="{00000000-0004-0000-0000-000000000000}"/>
    <hyperlink ref="A4" location="'2 - Individual Debt Obligations'!A1" display="2 - Individual Debt Obligations" xr:uid="{00000000-0004-0000-0000-000001000000}"/>
    <hyperlink ref="A5" location="'3 - Summary of Debt Obligations'!A1" display="3 - Summary of Debt Obligations" xr:uid="{00000000-0004-0000-0000-000002000000}"/>
    <hyperlink ref="A6" location="'4 - Additional Notes'!A1" display="4 - Additional Notes" xr:uid="{00000000-0004-0000-0000-000003000000}"/>
    <hyperlink ref="A7" location="'5 - Optional Reporting'!A1" display="5 - Optional Reporting" xr:uid="{00000000-0004-0000-0000-000004000000}"/>
    <hyperlink ref="A8" location="'6 - Instructions and Glossary'!A1" display="6 - Instructions and Glossary" xr:uid="{00000000-0004-0000-0000-000005000000}"/>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3"/>
  </sheetPr>
  <dimension ref="A1:D31"/>
  <sheetViews>
    <sheetView zoomScale="85" zoomScaleNormal="85" workbookViewId="0"/>
  </sheetViews>
  <sheetFormatPr baseColWidth="10" defaultColWidth="0" defaultRowHeight="16" zeroHeight="1" x14ac:dyDescent="0.2"/>
  <cols>
    <col min="1" max="1" width="56.5" style="40" customWidth="1"/>
    <col min="2" max="2" width="61.1640625" style="1" customWidth="1"/>
    <col min="3" max="4" width="0" style="1" hidden="1" customWidth="1"/>
    <col min="5" max="16384" width="9.1640625" style="1" hidden="1"/>
  </cols>
  <sheetData>
    <row r="1" spans="1:2" x14ac:dyDescent="0.2">
      <c r="A1" s="37" t="s">
        <v>236</v>
      </c>
      <c r="B1" s="24"/>
    </row>
    <row r="2" spans="1:2" x14ac:dyDescent="0.2">
      <c r="A2" s="39" t="s">
        <v>278</v>
      </c>
      <c r="B2" s="24"/>
    </row>
    <row r="3" spans="1:2" x14ac:dyDescent="0.2">
      <c r="A3" s="38" t="s">
        <v>0</v>
      </c>
      <c r="B3" s="13"/>
    </row>
    <row r="4" spans="1:2" x14ac:dyDescent="0.2">
      <c r="A4" s="71" t="s">
        <v>237</v>
      </c>
      <c r="B4" s="76" t="s">
        <v>299</v>
      </c>
    </row>
    <row r="5" spans="1:2" x14ac:dyDescent="0.2">
      <c r="A5" s="71" t="s">
        <v>238</v>
      </c>
      <c r="B5" s="76" t="s">
        <v>16</v>
      </c>
    </row>
    <row r="6" spans="1:2" x14ac:dyDescent="0.2">
      <c r="A6" s="14" t="s">
        <v>22</v>
      </c>
      <c r="B6" s="77"/>
    </row>
    <row r="7" spans="1:2" x14ac:dyDescent="0.2">
      <c r="A7" s="14" t="s">
        <v>239</v>
      </c>
      <c r="B7" s="76">
        <v>2021</v>
      </c>
    </row>
    <row r="8" spans="1:2" x14ac:dyDescent="0.2">
      <c r="A8" s="14" t="s">
        <v>298</v>
      </c>
      <c r="B8" s="78">
        <v>44105</v>
      </c>
    </row>
    <row r="9" spans="1:2" x14ac:dyDescent="0.2">
      <c r="A9" s="14" t="s">
        <v>14</v>
      </c>
      <c r="B9" s="72">
        <f>IF(ISBLANK(B8),"",DATE(YEAR(B8)+1,MONTH(B8),DAY(B8)-1))</f>
        <v>44469</v>
      </c>
    </row>
    <row r="10" spans="1:2" x14ac:dyDescent="0.2">
      <c r="A10" s="14" t="s">
        <v>21</v>
      </c>
      <c r="B10" s="96" t="s">
        <v>300</v>
      </c>
    </row>
    <row r="11" spans="1:2" x14ac:dyDescent="0.2">
      <c r="A11" s="14" t="s">
        <v>240</v>
      </c>
      <c r="B11" s="79" t="s">
        <v>301</v>
      </c>
    </row>
    <row r="12" spans="1:2" x14ac:dyDescent="0.2">
      <c r="A12" s="14" t="s">
        <v>214</v>
      </c>
      <c r="B12" s="76"/>
    </row>
    <row r="13" spans="1:2" x14ac:dyDescent="0.2">
      <c r="A13" s="71" t="s">
        <v>241</v>
      </c>
      <c r="B13" s="76" t="s">
        <v>12</v>
      </c>
    </row>
    <row r="14" spans="1:2" x14ac:dyDescent="0.2">
      <c r="A14" s="39"/>
      <c r="B14" s="22"/>
    </row>
    <row r="15" spans="1:2" x14ac:dyDescent="0.2">
      <c r="A15" s="38" t="s">
        <v>3</v>
      </c>
      <c r="B15" s="19"/>
    </row>
    <row r="16" spans="1:2" x14ac:dyDescent="0.2">
      <c r="A16" s="18" t="s">
        <v>242</v>
      </c>
      <c r="B16" s="76" t="s">
        <v>302</v>
      </c>
    </row>
    <row r="17" spans="1:2" x14ac:dyDescent="0.2">
      <c r="A17" s="18" t="s">
        <v>243</v>
      </c>
      <c r="B17" s="76" t="s">
        <v>303</v>
      </c>
    </row>
    <row r="18" spans="1:2" x14ac:dyDescent="0.2">
      <c r="A18" s="18" t="s">
        <v>244</v>
      </c>
      <c r="B18" s="79" t="s">
        <v>304</v>
      </c>
    </row>
    <row r="19" spans="1:2" x14ac:dyDescent="0.2">
      <c r="A19" s="18" t="s">
        <v>4</v>
      </c>
      <c r="B19" s="97" t="s">
        <v>305</v>
      </c>
    </row>
    <row r="20" spans="1:2" x14ac:dyDescent="0.2">
      <c r="A20" s="18" t="s">
        <v>245</v>
      </c>
      <c r="B20" s="76" t="s">
        <v>306</v>
      </c>
    </row>
    <row r="21" spans="1:2" x14ac:dyDescent="0.2">
      <c r="A21" s="18" t="s">
        <v>5</v>
      </c>
      <c r="B21" s="76"/>
    </row>
    <row r="22" spans="1:2" x14ac:dyDescent="0.2">
      <c r="A22" s="18" t="s">
        <v>246</v>
      </c>
      <c r="B22" s="76" t="s">
        <v>307</v>
      </c>
    </row>
    <row r="23" spans="1:2" x14ac:dyDescent="0.2">
      <c r="A23" s="18" t="s">
        <v>247</v>
      </c>
      <c r="B23" s="80">
        <v>78626</v>
      </c>
    </row>
    <row r="24" spans="1:2" x14ac:dyDescent="0.2">
      <c r="A24" s="18" t="s">
        <v>248</v>
      </c>
      <c r="B24" s="76" t="s">
        <v>308</v>
      </c>
    </row>
    <row r="25" spans="1:2" x14ac:dyDescent="0.2">
      <c r="A25" s="18" t="s">
        <v>279</v>
      </c>
      <c r="B25" s="76" t="s">
        <v>12</v>
      </c>
    </row>
    <row r="26" spans="1:2" x14ac:dyDescent="0.2">
      <c r="A26" s="18" t="s">
        <v>6</v>
      </c>
      <c r="B26" s="76"/>
    </row>
    <row r="27" spans="1:2" x14ac:dyDescent="0.2">
      <c r="A27" s="18" t="s">
        <v>7</v>
      </c>
      <c r="B27" s="76"/>
    </row>
    <row r="28" spans="1:2" x14ac:dyDescent="0.2">
      <c r="A28" s="18" t="s">
        <v>8</v>
      </c>
      <c r="B28" s="76"/>
    </row>
    <row r="29" spans="1:2" x14ac:dyDescent="0.2">
      <c r="A29" s="18" t="s">
        <v>9</v>
      </c>
      <c r="B29" s="76"/>
    </row>
    <row r="30" spans="1:2" x14ac:dyDescent="0.2">
      <c r="A30" s="18" t="s">
        <v>10</v>
      </c>
      <c r="B30" s="76"/>
    </row>
    <row r="31" spans="1:2" x14ac:dyDescent="0.2">
      <c r="A31" s="20" t="s">
        <v>90</v>
      </c>
      <c r="B31" s="21"/>
    </row>
  </sheetData>
  <conditionalFormatting sqref="B26:B30">
    <cfRule type="expression" dxfId="41" priority="5">
      <formula>$B$25="Yes"</formula>
    </cfRule>
  </conditionalFormatting>
  <conditionalFormatting sqref="B6">
    <cfRule type="expression" dxfId="40" priority="3">
      <formula>$B$5="Other"</formula>
    </cfRule>
    <cfRule type="expression" dxfId="39" priority="4">
      <formula>$B$5="(select)"</formula>
    </cfRule>
  </conditionalFormatting>
  <conditionalFormatting sqref="B9">
    <cfRule type="expression" dxfId="38" priority="1">
      <formula>$B$8=""</formula>
    </cfRule>
    <cfRule type="cellIs" dxfId="37" priority="2" operator="greaterThan">
      <formula>TODAY()</formula>
    </cfRule>
  </conditionalFormatting>
  <hyperlinks>
    <hyperlink ref="A5" location="'6 - Instructions and Glossary'!A7:E7" display="Political Subdivision Type*:" xr:uid="{00000000-0004-0000-0100-000000000000}"/>
    <hyperlink ref="A4" location="'6 - Instructions and Glossary'!A6:E6" display="Political Subdivision Name*:" xr:uid="{00000000-0004-0000-0100-000001000000}"/>
    <hyperlink ref="A13" location="'6 - Instructions and Glossary'!A8:E8" display="Does the Political Subdivision have any reportable debt?*" xr:uid="{00000000-0004-0000-0100-000002000000}"/>
    <hyperlink ref="B10" r:id="rId1" xr:uid="{6742667D-0112-431C-A258-B1B559D30EDA}"/>
    <hyperlink ref="B19" r:id="rId2" xr:uid="{A022EF0E-87DF-4D07-9947-E4EE99AEC77D}"/>
  </hyperlinks>
  <pageMargins left="0.7" right="0.7" top="0.75" bottom="0.75" header="0.3" footer="0.3"/>
  <pageSetup orientation="portrait" r:id="rId3"/>
  <extLst>
    <ext xmlns:x14="http://schemas.microsoft.com/office/spreadsheetml/2009/9/main" uri="{CCE6A557-97BC-4b89-ADB6-D9C93CAAB3DF}">
      <x14:dataValidations xmlns:xm="http://schemas.microsoft.com/office/excel/2006/main" xWindow="355" yWindow="483" count="4">
        <x14:dataValidation type="list" allowBlank="1" showInputMessage="1" showErrorMessage="1" xr:uid="{00000000-0002-0000-0100-000000000000}">
          <x14:formula1>
            <xm:f>Hide!$A$1:$A$3</xm:f>
          </x14:formula1>
          <xm:sqref>B25</xm:sqref>
        </x14:dataValidation>
        <x14:dataValidation type="list" allowBlank="1" showInputMessage="1" showErrorMessage="1" xr:uid="{00000000-0002-0000-0100-000001000000}">
          <x14:formula1>
            <xm:f>Hide!$B$1:$B$7</xm:f>
          </x14:formula1>
          <xm:sqref>B5</xm:sqref>
        </x14:dataValidation>
        <x14:dataValidation type="list" allowBlank="1" showInputMessage="1" showErrorMessage="1" xr:uid="{00000000-0002-0000-0100-000002000000}">
          <x14:formula1>
            <xm:f>Hide!$C$1:$C$8</xm:f>
          </x14:formula1>
          <xm:sqref>B7</xm:sqref>
        </x14:dataValidation>
        <x14:dataValidation type="list" errorStyle="warning" allowBlank="1" showInputMessage="1" showErrorMessage="1" promptTitle="Reportable Debt" prompt="If you select &quot;No&quot;, be sure to indicate no reportable debt on tabs 2 and 3." xr:uid="{00000000-0002-0000-0100-000003000000}">
          <x14:formula1>
            <xm:f>Hide!$A$1:$A$3</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3"/>
    <pageSetUpPr fitToPage="1"/>
  </sheetPr>
  <dimension ref="A1:S115"/>
  <sheetViews>
    <sheetView topLeftCell="G11" zoomScale="85" zoomScaleNormal="85" workbookViewId="0">
      <selection activeCell="P15" sqref="P15"/>
    </sheetView>
  </sheetViews>
  <sheetFormatPr baseColWidth="10" defaultColWidth="0" defaultRowHeight="16" zeroHeight="1" x14ac:dyDescent="0.2"/>
  <cols>
    <col min="1" max="1" width="39.5" style="1" customWidth="1"/>
    <col min="2" max="2" width="28.6640625" style="1" customWidth="1"/>
    <col min="3" max="3" width="18.83203125" style="5" bestFit="1" customWidth="1"/>
    <col min="4" max="4" width="24.6640625" style="5" bestFit="1" customWidth="1"/>
    <col min="5" max="5" width="31.6640625" style="5" bestFit="1" customWidth="1"/>
    <col min="6" max="6" width="31.83203125" style="6" bestFit="1" customWidth="1"/>
    <col min="7" max="7" width="22.1640625" style="1" customWidth="1"/>
    <col min="8" max="8" width="17.83203125" style="5" bestFit="1" customWidth="1"/>
    <col min="9" max="9" width="17.83203125" style="5" customWidth="1"/>
    <col min="10" max="10" width="16.6640625" style="5" customWidth="1"/>
    <col min="11" max="11" width="32.1640625" style="7" customWidth="1"/>
    <col min="12" max="12" width="22.6640625" style="1" customWidth="1"/>
    <col min="13" max="16" width="10.6640625" style="1" customWidth="1"/>
    <col min="17" max="17" width="13.33203125" style="1" customWidth="1"/>
    <col min="18" max="18" width="23.6640625" style="1" customWidth="1"/>
    <col min="19" max="19" width="29.6640625" style="1" customWidth="1"/>
    <col min="20" max="16384" width="9.1640625" style="1" hidden="1"/>
  </cols>
  <sheetData>
    <row r="1" spans="1:19" x14ac:dyDescent="0.2">
      <c r="A1" s="23" t="s">
        <v>236</v>
      </c>
      <c r="B1" s="21"/>
      <c r="C1" s="25"/>
      <c r="D1" s="25"/>
      <c r="E1" s="25"/>
      <c r="F1" s="26"/>
      <c r="G1" s="21"/>
      <c r="H1" s="25"/>
      <c r="I1" s="25"/>
      <c r="J1" s="25"/>
      <c r="K1" s="21"/>
      <c r="L1" s="21"/>
      <c r="M1" s="21"/>
      <c r="N1" s="21"/>
      <c r="O1" s="21"/>
      <c r="P1" s="21"/>
      <c r="Q1" s="21"/>
      <c r="R1" s="21"/>
      <c r="S1" s="21"/>
    </row>
    <row r="2" spans="1:19" x14ac:dyDescent="0.2">
      <c r="A2" s="12" t="s">
        <v>35</v>
      </c>
      <c r="B2" s="13"/>
      <c r="C2" s="21"/>
      <c r="D2" s="21"/>
      <c r="E2" s="21"/>
      <c r="F2" s="21"/>
      <c r="G2" s="21"/>
      <c r="H2" s="21"/>
      <c r="I2" s="21"/>
      <c r="J2" s="21"/>
      <c r="K2" s="21"/>
      <c r="L2" s="21"/>
      <c r="M2" s="21"/>
      <c r="N2" s="21"/>
      <c r="O2" s="21"/>
      <c r="P2" s="21"/>
      <c r="Q2" s="21"/>
      <c r="R2" s="21"/>
      <c r="S2" s="21"/>
    </row>
    <row r="3" spans="1:19" x14ac:dyDescent="0.2">
      <c r="A3" s="14" t="s">
        <v>1</v>
      </c>
      <c r="B3" s="73" t="str">
        <f>IF('1 - Contact Information'!B4="","",'1 - Contact Information'!B4)</f>
        <v>Williamson  County</v>
      </c>
      <c r="C3" s="21"/>
      <c r="D3" s="21"/>
      <c r="E3" s="21"/>
      <c r="F3" s="21"/>
      <c r="G3" s="21"/>
      <c r="H3" s="21"/>
      <c r="I3" s="21"/>
      <c r="J3" s="21"/>
      <c r="K3" s="21"/>
      <c r="L3" s="21"/>
      <c r="M3" s="21"/>
      <c r="N3" s="21"/>
      <c r="O3" s="21"/>
      <c r="P3" s="21"/>
      <c r="Q3" s="21"/>
      <c r="R3" s="21"/>
      <c r="S3" s="21"/>
    </row>
    <row r="4" spans="1:19" x14ac:dyDescent="0.2">
      <c r="A4" s="14" t="s">
        <v>2</v>
      </c>
      <c r="B4" s="74">
        <f>IF(OR('1 - Contact Information'!B7="",'1 - Contact Information'!B7="(select)"),"",'1 - Contact Information'!B7)</f>
        <v>2021</v>
      </c>
      <c r="C4" s="21"/>
      <c r="D4" s="21"/>
      <c r="E4" s="21"/>
      <c r="F4" s="21"/>
      <c r="G4" s="21"/>
      <c r="H4" s="21"/>
      <c r="I4" s="21"/>
      <c r="J4" s="21"/>
      <c r="K4" s="21"/>
      <c r="L4" s="21"/>
      <c r="M4" s="21"/>
      <c r="N4" s="21"/>
      <c r="O4" s="21"/>
      <c r="P4" s="21"/>
      <c r="Q4" s="21"/>
      <c r="R4" s="21"/>
      <c r="S4" s="21"/>
    </row>
    <row r="5" spans="1:19" s="21" customFormat="1" x14ac:dyDescent="0.2">
      <c r="A5" s="35"/>
      <c r="B5" s="36"/>
    </row>
    <row r="6" spans="1:19" s="21" customFormat="1" x14ac:dyDescent="0.2">
      <c r="A6" s="35" t="s">
        <v>275</v>
      </c>
      <c r="B6" s="36"/>
    </row>
    <row r="7" spans="1:19" s="21" customFormat="1" x14ac:dyDescent="0.2">
      <c r="A7" s="21" t="s">
        <v>293</v>
      </c>
      <c r="B7" s="22"/>
    </row>
    <row r="8" spans="1:19" s="33" customFormat="1" x14ac:dyDescent="0.2">
      <c r="A8" s="30" t="s">
        <v>269</v>
      </c>
      <c r="B8" s="32"/>
      <c r="C8" s="32"/>
      <c r="D8" s="32"/>
      <c r="E8" s="32"/>
      <c r="F8" s="32"/>
      <c r="G8" s="32"/>
      <c r="H8" s="32"/>
      <c r="I8" s="32"/>
      <c r="J8" s="32"/>
      <c r="K8" s="32"/>
      <c r="L8" s="32"/>
      <c r="M8" s="32"/>
      <c r="N8" s="32"/>
      <c r="O8" s="32"/>
      <c r="P8" s="32"/>
      <c r="Q8" s="32"/>
      <c r="R8" s="32"/>
      <c r="S8" s="32"/>
    </row>
    <row r="9" spans="1:19" s="48" customFormat="1" ht="68" x14ac:dyDescent="0.2">
      <c r="A9" s="45" t="s">
        <v>252</v>
      </c>
      <c r="B9" s="46" t="s">
        <v>24</v>
      </c>
      <c r="C9" s="45" t="s">
        <v>253</v>
      </c>
      <c r="D9" s="45" t="s">
        <v>254</v>
      </c>
      <c r="E9" s="46" t="s">
        <v>255</v>
      </c>
      <c r="F9" s="46" t="s">
        <v>256</v>
      </c>
      <c r="G9" s="46" t="s">
        <v>257</v>
      </c>
      <c r="H9" s="46" t="s">
        <v>258</v>
      </c>
      <c r="I9" s="46" t="s">
        <v>259</v>
      </c>
      <c r="J9" s="46" t="s">
        <v>260</v>
      </c>
      <c r="K9" s="46" t="s">
        <v>261</v>
      </c>
      <c r="L9" s="46" t="s">
        <v>262</v>
      </c>
      <c r="M9" s="45" t="s">
        <v>36</v>
      </c>
      <c r="N9" s="45" t="s">
        <v>37</v>
      </c>
      <c r="O9" s="45" t="s">
        <v>38</v>
      </c>
      <c r="P9" s="45" t="s">
        <v>78</v>
      </c>
      <c r="Q9" s="46" t="s">
        <v>79</v>
      </c>
      <c r="R9" s="47" t="s">
        <v>33</v>
      </c>
      <c r="S9" s="47" t="s">
        <v>34</v>
      </c>
    </row>
    <row r="10" spans="1:19" s="2" customFormat="1" ht="102" x14ac:dyDescent="0.2">
      <c r="A10" s="98" t="s">
        <v>309</v>
      </c>
      <c r="B10" s="99"/>
      <c r="C10" s="100">
        <v>140640000</v>
      </c>
      <c r="D10" s="100">
        <v>24325000</v>
      </c>
      <c r="E10" s="101">
        <f>24325000+1231375</f>
        <v>25556375</v>
      </c>
      <c r="F10" s="102">
        <v>44972</v>
      </c>
      <c r="G10" s="87" t="s">
        <v>12</v>
      </c>
      <c r="H10" s="103">
        <v>166431289.31</v>
      </c>
      <c r="I10" s="103">
        <v>166431289.31</v>
      </c>
      <c r="J10" s="101">
        <f t="shared" ref="J10:J29" si="0">H10-I10</f>
        <v>0</v>
      </c>
      <c r="K10" s="104" t="s">
        <v>310</v>
      </c>
      <c r="L10" s="87" t="s">
        <v>12</v>
      </c>
      <c r="M10" s="85" t="s">
        <v>77</v>
      </c>
      <c r="N10" s="85" t="s">
        <v>40</v>
      </c>
      <c r="O10" s="87" t="s">
        <v>40</v>
      </c>
      <c r="P10" s="87" t="s">
        <v>77</v>
      </c>
      <c r="Q10" s="87" t="s">
        <v>271</v>
      </c>
      <c r="R10" s="85" t="s">
        <v>311</v>
      </c>
      <c r="S10" s="105" t="s">
        <v>312</v>
      </c>
    </row>
    <row r="11" spans="1:19" s="3" customFormat="1" ht="91" x14ac:dyDescent="0.2">
      <c r="A11" s="98" t="s">
        <v>313</v>
      </c>
      <c r="B11" s="99"/>
      <c r="C11" s="100">
        <v>32895000</v>
      </c>
      <c r="D11" s="101">
        <v>18555000</v>
      </c>
      <c r="E11" s="101">
        <f>18555000+2143584.25</f>
        <v>20698584.25</v>
      </c>
      <c r="F11" s="102">
        <v>47164</v>
      </c>
      <c r="G11" s="87" t="s">
        <v>12</v>
      </c>
      <c r="H11" s="103">
        <v>33058591.199999999</v>
      </c>
      <c r="I11" s="103">
        <v>33058591.199999999</v>
      </c>
      <c r="J11" s="101">
        <f t="shared" si="0"/>
        <v>0</v>
      </c>
      <c r="K11" s="104" t="s">
        <v>310</v>
      </c>
      <c r="L11" s="87" t="s">
        <v>12</v>
      </c>
      <c r="M11" s="85" t="s">
        <v>77</v>
      </c>
      <c r="N11" s="85" t="s">
        <v>40</v>
      </c>
      <c r="O11" s="87" t="s">
        <v>40</v>
      </c>
      <c r="P11" s="87" t="s">
        <v>77</v>
      </c>
      <c r="Q11" s="87" t="s">
        <v>271</v>
      </c>
      <c r="R11" s="85" t="s">
        <v>314</v>
      </c>
      <c r="S11" s="98" t="s">
        <v>315</v>
      </c>
    </row>
    <row r="12" spans="1:19" s="3" customFormat="1" ht="91" x14ac:dyDescent="0.2">
      <c r="A12" s="98" t="s">
        <v>316</v>
      </c>
      <c r="B12" s="99"/>
      <c r="C12" s="100">
        <v>71750000</v>
      </c>
      <c r="D12" s="100">
        <v>2525000</v>
      </c>
      <c r="E12" s="101">
        <f>2525000+137025</f>
        <v>2662025</v>
      </c>
      <c r="F12" s="102">
        <v>45337</v>
      </c>
      <c r="G12" s="87" t="s">
        <v>12</v>
      </c>
      <c r="H12" s="103">
        <v>78635545</v>
      </c>
      <c r="I12" s="103">
        <v>78635545</v>
      </c>
      <c r="J12" s="101">
        <f t="shared" si="0"/>
        <v>0</v>
      </c>
      <c r="K12" s="104" t="s">
        <v>310</v>
      </c>
      <c r="L12" s="87" t="s">
        <v>12</v>
      </c>
      <c r="M12" s="85" t="s">
        <v>77</v>
      </c>
      <c r="N12" s="85" t="s">
        <v>40</v>
      </c>
      <c r="O12" s="87" t="s">
        <v>40</v>
      </c>
      <c r="P12" s="87" t="s">
        <v>77</v>
      </c>
      <c r="Q12" s="87" t="s">
        <v>271</v>
      </c>
      <c r="R12" s="85" t="s">
        <v>314</v>
      </c>
      <c r="S12" s="106" t="s">
        <v>317</v>
      </c>
    </row>
    <row r="13" spans="1:19" s="3" customFormat="1" ht="120" x14ac:dyDescent="0.2">
      <c r="A13" s="98" t="s">
        <v>318</v>
      </c>
      <c r="B13" s="99"/>
      <c r="C13" s="100">
        <v>14985000</v>
      </c>
      <c r="D13" s="100">
        <v>2645000</v>
      </c>
      <c r="E13" s="101">
        <f>2645000+143425</f>
        <v>2788425</v>
      </c>
      <c r="F13" s="102">
        <v>45337</v>
      </c>
      <c r="G13" s="87" t="s">
        <v>12</v>
      </c>
      <c r="H13" s="101">
        <v>16305289</v>
      </c>
      <c r="I13" s="101">
        <v>16076015</v>
      </c>
      <c r="J13" s="101">
        <f>H13-I13</f>
        <v>229274</v>
      </c>
      <c r="K13" s="107" t="s">
        <v>319</v>
      </c>
      <c r="L13" s="87" t="s">
        <v>12</v>
      </c>
      <c r="M13" s="85" t="s">
        <v>77</v>
      </c>
      <c r="N13" s="85" t="s">
        <v>40</v>
      </c>
      <c r="O13" s="87" t="s">
        <v>40</v>
      </c>
      <c r="P13" s="87" t="s">
        <v>77</v>
      </c>
      <c r="Q13" s="87" t="s">
        <v>271</v>
      </c>
      <c r="R13" s="85" t="s">
        <v>311</v>
      </c>
      <c r="S13" s="85"/>
    </row>
    <row r="14" spans="1:19" s="3" customFormat="1" ht="46" x14ac:dyDescent="0.2">
      <c r="A14" s="98" t="s">
        <v>320</v>
      </c>
      <c r="B14" s="99"/>
      <c r="C14" s="100">
        <v>91750000</v>
      </c>
      <c r="D14" s="100">
        <v>13040000</v>
      </c>
      <c r="E14" s="101">
        <f>13040000+1344750</f>
        <v>14384750</v>
      </c>
      <c r="F14" s="102">
        <v>45703</v>
      </c>
      <c r="G14" s="87" t="s">
        <v>12</v>
      </c>
      <c r="H14" s="101">
        <v>100877075</v>
      </c>
      <c r="I14" s="101">
        <f>92171585+8705490</f>
        <v>100877075</v>
      </c>
      <c r="J14" s="101">
        <f t="shared" si="0"/>
        <v>0</v>
      </c>
      <c r="K14" s="104" t="s">
        <v>321</v>
      </c>
      <c r="L14" s="87" t="s">
        <v>12</v>
      </c>
      <c r="M14" s="85" t="s">
        <v>77</v>
      </c>
      <c r="N14" s="85" t="s">
        <v>40</v>
      </c>
      <c r="O14" s="87" t="s">
        <v>40</v>
      </c>
      <c r="P14" s="87" t="s">
        <v>77</v>
      </c>
      <c r="Q14" s="87" t="s">
        <v>271</v>
      </c>
      <c r="R14" s="85"/>
      <c r="S14" s="85"/>
    </row>
    <row r="15" spans="1:19" s="3" customFormat="1" ht="51" x14ac:dyDescent="0.2">
      <c r="A15" s="87" t="s">
        <v>322</v>
      </c>
      <c r="B15" s="99"/>
      <c r="C15" s="100">
        <v>77345000</v>
      </c>
      <c r="D15" s="100">
        <v>60035000</v>
      </c>
      <c r="E15" s="101">
        <f>60035000+3056098.5</f>
        <v>63091098.5</v>
      </c>
      <c r="F15" s="102">
        <v>45703</v>
      </c>
      <c r="G15" s="87" t="s">
        <v>12</v>
      </c>
      <c r="H15" s="103">
        <v>77345000</v>
      </c>
      <c r="I15" s="103">
        <v>77345000</v>
      </c>
      <c r="J15" s="101">
        <f t="shared" si="0"/>
        <v>0</v>
      </c>
      <c r="K15" s="104" t="s">
        <v>323</v>
      </c>
      <c r="L15" s="87" t="s">
        <v>12</v>
      </c>
      <c r="M15" s="85" t="s">
        <v>77</v>
      </c>
      <c r="N15" s="85" t="s">
        <v>40</v>
      </c>
      <c r="O15" s="87" t="s">
        <v>40</v>
      </c>
      <c r="P15" s="87" t="s">
        <v>77</v>
      </c>
      <c r="Q15" s="87" t="s">
        <v>271</v>
      </c>
      <c r="R15" s="85" t="s">
        <v>324</v>
      </c>
      <c r="S15" s="105" t="s">
        <v>325</v>
      </c>
    </row>
    <row r="16" spans="1:19" s="3" customFormat="1" ht="119" x14ac:dyDescent="0.2">
      <c r="A16" s="98" t="s">
        <v>326</v>
      </c>
      <c r="B16" s="99"/>
      <c r="C16" s="100">
        <v>74295000</v>
      </c>
      <c r="D16" s="100">
        <v>64045000</v>
      </c>
      <c r="E16" s="101">
        <f>64045000+17906259.41</f>
        <v>81951259.409999996</v>
      </c>
      <c r="F16" s="102">
        <v>48990</v>
      </c>
      <c r="G16" s="87" t="s">
        <v>12</v>
      </c>
      <c r="H16" s="101">
        <v>74295000</v>
      </c>
      <c r="I16" s="101">
        <v>74295000</v>
      </c>
      <c r="J16" s="101">
        <f t="shared" si="0"/>
        <v>0</v>
      </c>
      <c r="K16" s="104" t="s">
        <v>310</v>
      </c>
      <c r="L16" s="87" t="s">
        <v>12</v>
      </c>
      <c r="M16" s="85" t="s">
        <v>77</v>
      </c>
      <c r="N16" s="85" t="s">
        <v>40</v>
      </c>
      <c r="O16" s="87" t="s">
        <v>40</v>
      </c>
      <c r="P16" s="87" t="s">
        <v>77</v>
      </c>
      <c r="Q16" s="87" t="s">
        <v>271</v>
      </c>
      <c r="R16" s="85"/>
      <c r="S16" s="106" t="s">
        <v>327</v>
      </c>
    </row>
    <row r="17" spans="1:19" s="3" customFormat="1" ht="91" x14ac:dyDescent="0.2">
      <c r="A17" s="108" t="s">
        <v>328</v>
      </c>
      <c r="B17" s="109"/>
      <c r="C17" s="100">
        <v>29290000</v>
      </c>
      <c r="D17" s="100">
        <v>5800000</v>
      </c>
      <c r="E17" s="101">
        <f>5800000+67367</f>
        <v>5867367</v>
      </c>
      <c r="F17" s="110">
        <v>44607</v>
      </c>
      <c r="G17" s="87" t="s">
        <v>12</v>
      </c>
      <c r="H17" s="111">
        <v>29134827.800000001</v>
      </c>
      <c r="I17" s="111">
        <v>29134827.800000001</v>
      </c>
      <c r="J17" s="101">
        <f t="shared" si="0"/>
        <v>0</v>
      </c>
      <c r="K17" s="104" t="s">
        <v>329</v>
      </c>
      <c r="L17" s="87" t="s">
        <v>12</v>
      </c>
      <c r="M17" s="85" t="s">
        <v>77</v>
      </c>
      <c r="N17" s="85" t="s">
        <v>40</v>
      </c>
      <c r="O17" s="87" t="s">
        <v>40</v>
      </c>
      <c r="P17" s="87" t="s">
        <v>77</v>
      </c>
      <c r="Q17" s="87" t="s">
        <v>271</v>
      </c>
      <c r="R17" s="85"/>
      <c r="S17" s="105" t="s">
        <v>330</v>
      </c>
    </row>
    <row r="18" spans="1:19" s="3" customFormat="1" ht="46" x14ac:dyDescent="0.2">
      <c r="A18" s="108" t="s">
        <v>331</v>
      </c>
      <c r="B18" s="109"/>
      <c r="C18" s="100">
        <v>90205000</v>
      </c>
      <c r="D18" s="100">
        <v>57030000</v>
      </c>
      <c r="E18" s="101">
        <f>57030000+22113900</f>
        <v>79143900</v>
      </c>
      <c r="F18" s="110">
        <v>50086</v>
      </c>
      <c r="G18" s="87" t="s">
        <v>12</v>
      </c>
      <c r="H18" s="111">
        <v>100817942.95</v>
      </c>
      <c r="I18" s="111">
        <v>100817943</v>
      </c>
      <c r="J18" s="101">
        <f t="shared" si="0"/>
        <v>-4.9999997019767761E-2</v>
      </c>
      <c r="K18" s="104" t="s">
        <v>321</v>
      </c>
      <c r="L18" s="87" t="s">
        <v>12</v>
      </c>
      <c r="M18" s="85" t="s">
        <v>77</v>
      </c>
      <c r="N18" s="85" t="s">
        <v>40</v>
      </c>
      <c r="O18" s="87" t="s">
        <v>40</v>
      </c>
      <c r="P18" s="87" t="s">
        <v>77</v>
      </c>
      <c r="Q18" s="87" t="s">
        <v>271</v>
      </c>
      <c r="R18" s="85"/>
      <c r="S18" s="85"/>
    </row>
    <row r="19" spans="1:19" s="3" customFormat="1" ht="210" x14ac:dyDescent="0.2">
      <c r="A19" s="98" t="s">
        <v>332</v>
      </c>
      <c r="B19" s="109"/>
      <c r="C19" s="100">
        <v>59645000</v>
      </c>
      <c r="D19" s="100">
        <v>36600000</v>
      </c>
      <c r="E19" s="101">
        <f>36600000+12020150</f>
        <v>48620150</v>
      </c>
      <c r="F19" s="110">
        <v>49720</v>
      </c>
      <c r="G19" s="87" t="s">
        <v>12</v>
      </c>
      <c r="H19" s="101">
        <v>65579176</v>
      </c>
      <c r="I19" s="101">
        <v>63261213</v>
      </c>
      <c r="J19" s="101">
        <f t="shared" si="0"/>
        <v>2317963</v>
      </c>
      <c r="K19" s="107" t="s">
        <v>333</v>
      </c>
      <c r="L19" s="87" t="s">
        <v>12</v>
      </c>
      <c r="M19" s="85" t="s">
        <v>77</v>
      </c>
      <c r="N19" s="85" t="s">
        <v>40</v>
      </c>
      <c r="O19" s="87" t="s">
        <v>40</v>
      </c>
      <c r="P19" s="87" t="s">
        <v>77</v>
      </c>
      <c r="Q19" s="87" t="s">
        <v>271</v>
      </c>
      <c r="R19" s="85"/>
      <c r="S19" s="85"/>
    </row>
    <row r="20" spans="1:19" s="3" customFormat="1" ht="91" x14ac:dyDescent="0.2">
      <c r="A20" s="108" t="s">
        <v>334</v>
      </c>
      <c r="B20" s="109"/>
      <c r="C20" s="100">
        <v>16175000</v>
      </c>
      <c r="D20" s="100">
        <v>15855000</v>
      </c>
      <c r="E20" s="101">
        <f>15855000+2853900</f>
        <v>18708900</v>
      </c>
      <c r="F20" s="110">
        <v>46068</v>
      </c>
      <c r="G20" s="87" t="s">
        <v>12</v>
      </c>
      <c r="H20" s="111">
        <v>18322981.25</v>
      </c>
      <c r="I20" s="111">
        <v>18322981.25</v>
      </c>
      <c r="J20" s="101">
        <f t="shared" si="0"/>
        <v>0</v>
      </c>
      <c r="K20" s="104" t="s">
        <v>335</v>
      </c>
      <c r="L20" s="87" t="s">
        <v>12</v>
      </c>
      <c r="M20" s="85" t="s">
        <v>77</v>
      </c>
      <c r="N20" s="85" t="s">
        <v>40</v>
      </c>
      <c r="O20" s="87" t="s">
        <v>40</v>
      </c>
      <c r="P20" s="87" t="s">
        <v>77</v>
      </c>
      <c r="Q20" s="87" t="s">
        <v>271</v>
      </c>
      <c r="R20" s="85"/>
      <c r="S20" s="105" t="s">
        <v>336</v>
      </c>
    </row>
    <row r="21" spans="1:19" s="3" customFormat="1" ht="106" x14ac:dyDescent="0.2">
      <c r="A21" s="108" t="s">
        <v>337</v>
      </c>
      <c r="B21" s="109"/>
      <c r="C21" s="100">
        <v>18350000</v>
      </c>
      <c r="D21" s="100">
        <v>15145000</v>
      </c>
      <c r="E21" s="101">
        <f>15145000+4081943.75</f>
        <v>19226943.75</v>
      </c>
      <c r="F21" s="110">
        <v>49720</v>
      </c>
      <c r="G21" s="87" t="s">
        <v>12</v>
      </c>
      <c r="H21" s="111">
        <v>20229872.649999999</v>
      </c>
      <c r="I21" s="111">
        <v>15517609</v>
      </c>
      <c r="J21" s="101">
        <f t="shared" si="0"/>
        <v>4712263.6499999985</v>
      </c>
      <c r="K21" s="104" t="s">
        <v>338</v>
      </c>
      <c r="L21" s="87" t="s">
        <v>12</v>
      </c>
      <c r="M21" s="85" t="s">
        <v>77</v>
      </c>
      <c r="N21" s="85" t="s">
        <v>40</v>
      </c>
      <c r="O21" s="87" t="s">
        <v>40</v>
      </c>
      <c r="P21" s="87" t="s">
        <v>77</v>
      </c>
      <c r="Q21" s="87" t="s">
        <v>271</v>
      </c>
      <c r="R21" s="85"/>
      <c r="S21" s="85"/>
    </row>
    <row r="22" spans="1:19" s="3" customFormat="1" ht="91" x14ac:dyDescent="0.2">
      <c r="A22" s="108" t="s">
        <v>339</v>
      </c>
      <c r="B22" s="109"/>
      <c r="C22" s="100">
        <v>37980000</v>
      </c>
      <c r="D22" s="100">
        <v>30830000</v>
      </c>
      <c r="E22" s="101">
        <f>30830000+13787650</f>
        <v>44617650</v>
      </c>
      <c r="F22" s="110">
        <v>49720</v>
      </c>
      <c r="G22" s="87" t="s">
        <v>12</v>
      </c>
      <c r="H22" s="111">
        <v>44596600.649999999</v>
      </c>
      <c r="I22" s="111">
        <v>44596600.649999999</v>
      </c>
      <c r="J22" s="101">
        <f t="shared" si="0"/>
        <v>0</v>
      </c>
      <c r="K22" s="104" t="s">
        <v>310</v>
      </c>
      <c r="L22" s="87" t="s">
        <v>12</v>
      </c>
      <c r="M22" s="85" t="s">
        <v>77</v>
      </c>
      <c r="N22" s="85" t="s">
        <v>40</v>
      </c>
      <c r="O22" s="87" t="s">
        <v>40</v>
      </c>
      <c r="P22" s="87" t="s">
        <v>77</v>
      </c>
      <c r="Q22" s="87" t="s">
        <v>271</v>
      </c>
      <c r="R22" s="85"/>
      <c r="S22" s="105" t="s">
        <v>340</v>
      </c>
    </row>
    <row r="23" spans="1:19" s="3" customFormat="1" ht="91" x14ac:dyDescent="0.2">
      <c r="A23" s="108" t="s">
        <v>341</v>
      </c>
      <c r="B23" s="109"/>
      <c r="C23" s="100">
        <v>43230000</v>
      </c>
      <c r="D23" s="100">
        <v>42260000</v>
      </c>
      <c r="E23" s="101">
        <f>42260000+10421703.18</f>
        <v>52681703.18</v>
      </c>
      <c r="F23" s="110">
        <v>48259</v>
      </c>
      <c r="G23" s="87" t="s">
        <v>12</v>
      </c>
      <c r="H23" s="111">
        <v>51415917</v>
      </c>
      <c r="I23" s="111">
        <v>51415917</v>
      </c>
      <c r="J23" s="101">
        <f t="shared" si="0"/>
        <v>0</v>
      </c>
      <c r="K23" s="104" t="s">
        <v>310</v>
      </c>
      <c r="L23" s="87" t="s">
        <v>12</v>
      </c>
      <c r="M23" s="85" t="s">
        <v>77</v>
      </c>
      <c r="N23" s="85" t="s">
        <v>40</v>
      </c>
      <c r="O23" s="87" t="s">
        <v>40</v>
      </c>
      <c r="P23" s="87" t="s">
        <v>77</v>
      </c>
      <c r="Q23" s="87" t="s">
        <v>271</v>
      </c>
      <c r="R23" s="85"/>
      <c r="S23" s="105" t="s">
        <v>342</v>
      </c>
    </row>
    <row r="24" spans="1:19" s="3" customFormat="1" ht="46" x14ac:dyDescent="0.2">
      <c r="A24" s="108" t="s">
        <v>343</v>
      </c>
      <c r="B24" s="109"/>
      <c r="C24" s="100">
        <v>71860000</v>
      </c>
      <c r="D24" s="100">
        <v>66275000</v>
      </c>
      <c r="E24" s="101">
        <f>66275000+25535682.07</f>
        <v>91810682.069999993</v>
      </c>
      <c r="F24" s="110" t="s">
        <v>344</v>
      </c>
      <c r="G24" s="87" t="s">
        <v>12</v>
      </c>
      <c r="H24" s="101">
        <v>75261968.900000006</v>
      </c>
      <c r="I24" s="101">
        <v>32949735</v>
      </c>
      <c r="J24" s="101">
        <f t="shared" si="0"/>
        <v>42312233.900000006</v>
      </c>
      <c r="K24" s="104" t="s">
        <v>321</v>
      </c>
      <c r="L24" s="87" t="s">
        <v>12</v>
      </c>
      <c r="M24" s="85" t="s">
        <v>77</v>
      </c>
      <c r="N24" s="85" t="s">
        <v>40</v>
      </c>
      <c r="O24" s="87" t="s">
        <v>40</v>
      </c>
      <c r="P24" s="87" t="s">
        <v>77</v>
      </c>
      <c r="Q24" s="87" t="s">
        <v>271</v>
      </c>
      <c r="R24" s="85"/>
      <c r="S24" s="85"/>
    </row>
    <row r="25" spans="1:19" s="3" customFormat="1" ht="46" x14ac:dyDescent="0.2">
      <c r="A25" s="108" t="s">
        <v>345</v>
      </c>
      <c r="B25" s="109"/>
      <c r="C25" s="100">
        <v>263855000</v>
      </c>
      <c r="D25" s="100">
        <v>256400000</v>
      </c>
      <c r="E25" s="101">
        <f>256400000+101591162.5</f>
        <v>357991162.5</v>
      </c>
      <c r="F25" s="110" t="s">
        <v>346</v>
      </c>
      <c r="G25" s="87" t="s">
        <v>12</v>
      </c>
      <c r="H25" s="101">
        <v>263855000</v>
      </c>
      <c r="I25" s="101">
        <v>263855000</v>
      </c>
      <c r="J25" s="101">
        <f t="shared" si="0"/>
        <v>0</v>
      </c>
      <c r="K25" s="104" t="s">
        <v>347</v>
      </c>
      <c r="L25" s="87" t="s">
        <v>12</v>
      </c>
      <c r="M25" s="85" t="s">
        <v>77</v>
      </c>
      <c r="N25" s="85" t="s">
        <v>40</v>
      </c>
      <c r="O25" s="87" t="s">
        <v>40</v>
      </c>
      <c r="P25" s="87" t="s">
        <v>77</v>
      </c>
      <c r="Q25" s="87" t="s">
        <v>271</v>
      </c>
      <c r="R25" s="85"/>
      <c r="S25" s="85"/>
    </row>
    <row r="26" spans="1:19" s="3" customFormat="1" ht="106" x14ac:dyDescent="0.2">
      <c r="A26" s="108" t="s">
        <v>348</v>
      </c>
      <c r="B26" s="109"/>
      <c r="C26" s="100">
        <v>40065000</v>
      </c>
      <c r="D26" s="100">
        <v>36485000</v>
      </c>
      <c r="E26" s="101">
        <f>36485000+14209400</f>
        <v>50694400</v>
      </c>
      <c r="F26" s="110" t="s">
        <v>346</v>
      </c>
      <c r="G26" s="87" t="s">
        <v>12</v>
      </c>
      <c r="H26" s="101">
        <v>29530000</v>
      </c>
      <c r="I26" s="101">
        <v>29530000</v>
      </c>
      <c r="J26" s="101">
        <f t="shared" si="0"/>
        <v>0</v>
      </c>
      <c r="K26" s="104" t="s">
        <v>349</v>
      </c>
      <c r="L26" s="87" t="s">
        <v>12</v>
      </c>
      <c r="M26" s="85" t="s">
        <v>77</v>
      </c>
      <c r="N26" s="85" t="s">
        <v>40</v>
      </c>
      <c r="O26" s="87" t="s">
        <v>40</v>
      </c>
      <c r="P26" s="87" t="s">
        <v>77</v>
      </c>
      <c r="Q26" s="87" t="s">
        <v>271</v>
      </c>
      <c r="R26" s="85" t="s">
        <v>350</v>
      </c>
      <c r="S26" s="105" t="s">
        <v>351</v>
      </c>
    </row>
    <row r="27" spans="1:19" s="3" customFormat="1" ht="91" x14ac:dyDescent="0.2">
      <c r="A27" s="108" t="s">
        <v>352</v>
      </c>
      <c r="B27" s="109"/>
      <c r="C27" s="100">
        <v>12670000</v>
      </c>
      <c r="D27" s="100">
        <v>12670000</v>
      </c>
      <c r="E27" s="101">
        <f>12670000+1481600</f>
        <v>14151600</v>
      </c>
      <c r="F27" s="110" t="s">
        <v>353</v>
      </c>
      <c r="G27" s="87" t="s">
        <v>12</v>
      </c>
      <c r="H27" s="101">
        <v>14189476</v>
      </c>
      <c r="I27" s="101">
        <v>14189476</v>
      </c>
      <c r="J27" s="101">
        <f t="shared" si="0"/>
        <v>0</v>
      </c>
      <c r="K27" s="104" t="s">
        <v>335</v>
      </c>
      <c r="L27" s="87" t="s">
        <v>12</v>
      </c>
      <c r="M27" s="85" t="s">
        <v>77</v>
      </c>
      <c r="N27" s="85" t="s">
        <v>40</v>
      </c>
      <c r="O27" s="87" t="s">
        <v>40</v>
      </c>
      <c r="P27" s="87" t="s">
        <v>77</v>
      </c>
      <c r="Q27" s="87" t="s">
        <v>271</v>
      </c>
      <c r="R27" s="85"/>
      <c r="S27" s="105" t="s">
        <v>354</v>
      </c>
    </row>
    <row r="28" spans="1:19" s="3" customFormat="1" ht="130.5" customHeight="1" x14ac:dyDescent="0.2">
      <c r="A28" s="108" t="s">
        <v>355</v>
      </c>
      <c r="B28" s="109"/>
      <c r="C28" s="100">
        <v>180760000</v>
      </c>
      <c r="D28" s="100">
        <v>180760000</v>
      </c>
      <c r="E28" s="101">
        <f>180760000+12649902.59</f>
        <v>193409902.59</v>
      </c>
      <c r="F28" s="110" t="s">
        <v>356</v>
      </c>
      <c r="G28" s="87" t="s">
        <v>12</v>
      </c>
      <c r="H28" s="101">
        <v>183560000</v>
      </c>
      <c r="I28" s="101">
        <v>183560000</v>
      </c>
      <c r="J28" s="101">
        <f t="shared" si="0"/>
        <v>0</v>
      </c>
      <c r="K28" s="104" t="s">
        <v>335</v>
      </c>
      <c r="L28" s="87" t="s">
        <v>12</v>
      </c>
      <c r="M28" s="85" t="s">
        <v>77</v>
      </c>
      <c r="N28" s="85" t="s">
        <v>40</v>
      </c>
      <c r="O28" s="87" t="s">
        <v>40</v>
      </c>
      <c r="P28" s="87" t="s">
        <v>77</v>
      </c>
      <c r="Q28" s="87" t="s">
        <v>271</v>
      </c>
      <c r="R28" s="85"/>
      <c r="S28" s="105" t="s">
        <v>357</v>
      </c>
    </row>
    <row r="29" spans="1:19" s="3" customFormat="1" ht="151" x14ac:dyDescent="0.2">
      <c r="A29" s="108" t="s">
        <v>381</v>
      </c>
      <c r="B29" s="109"/>
      <c r="C29" s="100">
        <v>175510000</v>
      </c>
      <c r="D29" s="100">
        <v>175510000</v>
      </c>
      <c r="E29" s="101">
        <f>175510000+27534316.67</f>
        <v>203044316.67000002</v>
      </c>
      <c r="F29" s="110" t="s">
        <v>382</v>
      </c>
      <c r="G29" s="87" t="s">
        <v>12</v>
      </c>
      <c r="H29" s="101">
        <v>200569802</v>
      </c>
      <c r="I29" s="101">
        <v>564714</v>
      </c>
      <c r="J29" s="101">
        <f t="shared" si="0"/>
        <v>200005088</v>
      </c>
      <c r="K29" s="104" t="s">
        <v>384</v>
      </c>
      <c r="L29" s="87" t="s">
        <v>12</v>
      </c>
      <c r="M29" s="85" t="s">
        <v>77</v>
      </c>
      <c r="N29" s="85" t="s">
        <v>40</v>
      </c>
      <c r="O29" s="87" t="s">
        <v>40</v>
      </c>
      <c r="P29" s="87" t="s">
        <v>77</v>
      </c>
      <c r="Q29" s="87" t="s">
        <v>271</v>
      </c>
      <c r="R29" s="85"/>
      <c r="S29" s="85"/>
    </row>
    <row r="30" spans="1:19" s="3" customFormat="1" ht="17.25" hidden="1" customHeight="1" x14ac:dyDescent="0.2">
      <c r="A30" s="108"/>
      <c r="B30" s="109"/>
      <c r="C30" s="100"/>
      <c r="D30" s="100"/>
      <c r="E30" s="101"/>
      <c r="F30" s="110"/>
      <c r="G30" s="87"/>
      <c r="H30" s="101"/>
      <c r="I30" s="101"/>
      <c r="J30" s="101"/>
      <c r="K30" s="104"/>
      <c r="L30" s="87"/>
      <c r="M30" s="85"/>
      <c r="N30" s="85"/>
      <c r="O30" s="87"/>
      <c r="P30" s="87"/>
      <c r="Q30" s="87"/>
      <c r="R30" s="85"/>
      <c r="S30" s="105"/>
    </row>
    <row r="31" spans="1:19" s="3" customFormat="1" hidden="1" x14ac:dyDescent="0.2">
      <c r="A31" s="85"/>
      <c r="B31" s="85"/>
      <c r="C31" s="83"/>
      <c r="D31" s="83"/>
      <c r="E31" s="84"/>
      <c r="F31" s="86"/>
      <c r="G31" s="82"/>
      <c r="H31" s="84"/>
      <c r="I31" s="84"/>
      <c r="J31" s="84"/>
      <c r="K31" s="87"/>
      <c r="L31" s="82"/>
      <c r="M31" s="81"/>
      <c r="N31" s="81"/>
      <c r="O31" s="82"/>
      <c r="P31" s="82"/>
      <c r="Q31" s="82"/>
      <c r="R31" s="85"/>
      <c r="S31" s="85"/>
    </row>
    <row r="32" spans="1:19" s="3" customFormat="1" x14ac:dyDescent="0.2">
      <c r="A32" s="85"/>
      <c r="B32" s="85"/>
      <c r="C32" s="83"/>
      <c r="D32" s="83"/>
      <c r="E32" s="84"/>
      <c r="F32" s="86"/>
      <c r="G32" s="82"/>
      <c r="H32" s="84"/>
      <c r="I32" s="84"/>
      <c r="J32" s="84"/>
      <c r="K32" s="87"/>
      <c r="L32" s="82"/>
      <c r="M32" s="81"/>
      <c r="N32" s="81"/>
      <c r="O32" s="82"/>
      <c r="P32" s="82"/>
      <c r="Q32" s="82"/>
      <c r="R32" s="85"/>
      <c r="S32" s="85"/>
    </row>
    <row r="33" spans="1:19" s="3" customFormat="1" x14ac:dyDescent="0.2">
      <c r="A33" s="85" t="s">
        <v>358</v>
      </c>
      <c r="B33" s="85"/>
      <c r="C33" s="100"/>
      <c r="D33" s="100"/>
      <c r="E33" s="101"/>
      <c r="F33" s="86"/>
      <c r="G33" s="87"/>
      <c r="H33" s="101"/>
      <c r="I33" s="101"/>
      <c r="J33" s="101"/>
      <c r="K33" s="87"/>
      <c r="L33" s="87"/>
      <c r="M33" s="85"/>
      <c r="N33" s="85"/>
      <c r="O33" s="87"/>
      <c r="P33" s="87"/>
      <c r="Q33" s="87"/>
      <c r="R33" s="85"/>
      <c r="S33" s="85"/>
    </row>
    <row r="34" spans="1:19" s="3" customFormat="1" ht="75" hidden="1" x14ac:dyDescent="0.2">
      <c r="A34" s="112" t="s">
        <v>359</v>
      </c>
      <c r="B34" s="113" t="s">
        <v>360</v>
      </c>
      <c r="C34" s="111"/>
      <c r="D34" s="100"/>
      <c r="E34" s="101"/>
      <c r="F34" s="114">
        <v>45884</v>
      </c>
      <c r="G34" s="87" t="s">
        <v>12</v>
      </c>
      <c r="H34" s="111">
        <v>8153906</v>
      </c>
      <c r="I34" s="111">
        <v>8153906</v>
      </c>
      <c r="J34" s="101">
        <f t="shared" ref="J34:J54" si="1">H34-I34</f>
        <v>0</v>
      </c>
      <c r="K34" s="107" t="s">
        <v>361</v>
      </c>
      <c r="L34" s="87" t="s">
        <v>12</v>
      </c>
      <c r="M34" s="85" t="s">
        <v>77</v>
      </c>
      <c r="N34" s="85" t="s">
        <v>46</v>
      </c>
      <c r="O34" s="87" t="s">
        <v>77</v>
      </c>
      <c r="P34" s="87" t="s">
        <v>77</v>
      </c>
      <c r="Q34" s="87" t="s">
        <v>271</v>
      </c>
      <c r="R34" s="85" t="s">
        <v>362</v>
      </c>
      <c r="S34" s="105" t="s">
        <v>363</v>
      </c>
    </row>
    <row r="35" spans="1:19" s="3" customFormat="1" ht="75" x14ac:dyDescent="0.2">
      <c r="A35" s="112" t="s">
        <v>364</v>
      </c>
      <c r="B35" s="113" t="s">
        <v>360</v>
      </c>
      <c r="C35" s="111">
        <v>2895000</v>
      </c>
      <c r="D35" s="100">
        <v>510000</v>
      </c>
      <c r="E35" s="101">
        <f>510000+10200</f>
        <v>520200</v>
      </c>
      <c r="F35" s="114">
        <v>44788</v>
      </c>
      <c r="G35" s="87" t="s">
        <v>12</v>
      </c>
      <c r="H35" s="111">
        <v>3012875</v>
      </c>
      <c r="I35" s="111">
        <v>3012875</v>
      </c>
      <c r="J35" s="101">
        <f t="shared" si="1"/>
        <v>0</v>
      </c>
      <c r="K35" s="107" t="s">
        <v>361</v>
      </c>
      <c r="L35" s="87" t="s">
        <v>12</v>
      </c>
      <c r="M35" s="85" t="s">
        <v>77</v>
      </c>
      <c r="N35" s="85" t="s">
        <v>42</v>
      </c>
      <c r="O35" s="87" t="s">
        <v>77</v>
      </c>
      <c r="P35" s="87" t="s">
        <v>77</v>
      </c>
      <c r="Q35" s="87" t="s">
        <v>271</v>
      </c>
      <c r="R35" s="85" t="s">
        <v>362</v>
      </c>
      <c r="S35" s="105" t="s">
        <v>365</v>
      </c>
    </row>
    <row r="36" spans="1:19" s="3" customFormat="1" ht="75" x14ac:dyDescent="0.2">
      <c r="A36" s="112" t="s">
        <v>366</v>
      </c>
      <c r="B36" s="113" t="s">
        <v>360</v>
      </c>
      <c r="C36" s="111">
        <v>3550000</v>
      </c>
      <c r="D36" s="100">
        <f>3550000-595000</f>
        <v>2955000</v>
      </c>
      <c r="E36" s="101">
        <f>2955000+273050</f>
        <v>3228050</v>
      </c>
      <c r="F36" s="114" t="s">
        <v>367</v>
      </c>
      <c r="G36" s="87" t="s">
        <v>12</v>
      </c>
      <c r="H36" s="111">
        <v>3550000</v>
      </c>
      <c r="I36" s="111">
        <v>3550000</v>
      </c>
      <c r="J36" s="101">
        <f t="shared" si="1"/>
        <v>0</v>
      </c>
      <c r="K36" s="107" t="s">
        <v>361</v>
      </c>
      <c r="L36" s="87" t="s">
        <v>12</v>
      </c>
      <c r="M36" s="85" t="s">
        <v>77</v>
      </c>
      <c r="N36" s="85" t="s">
        <v>77</v>
      </c>
      <c r="O36" s="87" t="s">
        <v>42</v>
      </c>
      <c r="P36" s="87" t="s">
        <v>77</v>
      </c>
      <c r="Q36" s="87" t="s">
        <v>271</v>
      </c>
      <c r="R36" s="85" t="s">
        <v>362</v>
      </c>
      <c r="S36" s="105" t="s">
        <v>368</v>
      </c>
    </row>
    <row r="37" spans="1:19" s="3" customFormat="1" ht="211" x14ac:dyDescent="0.2">
      <c r="A37" s="98" t="s">
        <v>369</v>
      </c>
      <c r="B37" s="113" t="s">
        <v>360</v>
      </c>
      <c r="C37" s="111">
        <v>5315000</v>
      </c>
      <c r="D37" s="100">
        <v>4755000</v>
      </c>
      <c r="E37" s="101">
        <f>4755000+1757750</f>
        <v>6512750</v>
      </c>
      <c r="F37" s="114">
        <v>51728</v>
      </c>
      <c r="G37" s="87" t="s">
        <v>12</v>
      </c>
      <c r="H37" s="111">
        <v>5637185</v>
      </c>
      <c r="I37" s="111">
        <v>5637185</v>
      </c>
      <c r="J37" s="101">
        <f t="shared" si="1"/>
        <v>0</v>
      </c>
      <c r="K37" s="104" t="s">
        <v>370</v>
      </c>
      <c r="L37" s="87" t="s">
        <v>12</v>
      </c>
      <c r="M37" s="85" t="s">
        <v>77</v>
      </c>
      <c r="N37" s="85" t="s">
        <v>44</v>
      </c>
      <c r="O37" s="87" t="s">
        <v>77</v>
      </c>
      <c r="P37" s="87" t="s">
        <v>77</v>
      </c>
      <c r="Q37" s="87" t="s">
        <v>271</v>
      </c>
      <c r="R37" s="85" t="s">
        <v>371</v>
      </c>
      <c r="S37" s="85"/>
    </row>
    <row r="38" spans="1:19" s="3" customFormat="1" ht="196" x14ac:dyDescent="0.2">
      <c r="A38" s="98" t="s">
        <v>372</v>
      </c>
      <c r="B38" s="113" t="s">
        <v>360</v>
      </c>
      <c r="C38" s="111">
        <v>8520000</v>
      </c>
      <c r="D38" s="100">
        <v>7395000</v>
      </c>
      <c r="E38" s="101">
        <f>7395000+3675800</f>
        <v>11070800</v>
      </c>
      <c r="F38" s="114">
        <v>52093</v>
      </c>
      <c r="G38" s="87" t="s">
        <v>12</v>
      </c>
      <c r="H38" s="111">
        <v>9127421</v>
      </c>
      <c r="I38" s="111">
        <v>9127421</v>
      </c>
      <c r="J38" s="101">
        <f t="shared" si="1"/>
        <v>0</v>
      </c>
      <c r="K38" s="104" t="s">
        <v>373</v>
      </c>
      <c r="L38" s="87" t="s">
        <v>12</v>
      </c>
      <c r="M38" s="85" t="s">
        <v>51</v>
      </c>
      <c r="N38" s="85" t="s">
        <v>44</v>
      </c>
      <c r="O38" s="87" t="s">
        <v>77</v>
      </c>
      <c r="P38" s="87" t="s">
        <v>77</v>
      </c>
      <c r="Q38" s="87" t="s">
        <v>271</v>
      </c>
      <c r="R38" s="85" t="s">
        <v>324</v>
      </c>
      <c r="S38" s="85"/>
    </row>
    <row r="39" spans="1:19" s="3" customFormat="1" ht="196" x14ac:dyDescent="0.2">
      <c r="A39" s="98" t="s">
        <v>374</v>
      </c>
      <c r="B39" s="113" t="s">
        <v>360</v>
      </c>
      <c r="C39" s="111">
        <v>2345000</v>
      </c>
      <c r="D39" s="100">
        <f>2345000-60000-60000</f>
        <v>2225000</v>
      </c>
      <c r="E39" s="101">
        <f>2225000+1157800</f>
        <v>3382800</v>
      </c>
      <c r="F39" s="114" t="s">
        <v>375</v>
      </c>
      <c r="G39" s="87" t="s">
        <v>12</v>
      </c>
      <c r="H39" s="111">
        <v>2391081</v>
      </c>
      <c r="I39" s="111">
        <v>2141806</v>
      </c>
      <c r="J39" s="101">
        <f t="shared" si="1"/>
        <v>249275</v>
      </c>
      <c r="K39" s="104" t="s">
        <v>373</v>
      </c>
      <c r="L39" s="87" t="s">
        <v>12</v>
      </c>
      <c r="M39" s="85" t="s">
        <v>51</v>
      </c>
      <c r="N39" s="85" t="s">
        <v>44</v>
      </c>
      <c r="O39" s="87" t="s">
        <v>77</v>
      </c>
      <c r="P39" s="87" t="s">
        <v>77</v>
      </c>
      <c r="Q39" s="87" t="s">
        <v>271</v>
      </c>
      <c r="R39" s="85" t="s">
        <v>324</v>
      </c>
      <c r="S39" s="85"/>
    </row>
    <row r="40" spans="1:19" s="3" customFormat="1" ht="151" x14ac:dyDescent="0.2">
      <c r="A40" s="98" t="s">
        <v>376</v>
      </c>
      <c r="B40" s="113" t="s">
        <v>360</v>
      </c>
      <c r="C40" s="100">
        <v>1335000</v>
      </c>
      <c r="D40" s="100">
        <v>1290000</v>
      </c>
      <c r="E40" s="101">
        <f>1290000+515627.5</f>
        <v>1805627.5</v>
      </c>
      <c r="F40" s="86" t="s">
        <v>377</v>
      </c>
      <c r="G40" s="87" t="s">
        <v>12</v>
      </c>
      <c r="H40" s="101">
        <v>1335000</v>
      </c>
      <c r="I40" s="101">
        <v>1335000</v>
      </c>
      <c r="J40" s="101">
        <f t="shared" si="1"/>
        <v>0</v>
      </c>
      <c r="K40" s="104" t="s">
        <v>378</v>
      </c>
      <c r="L40" s="87" t="s">
        <v>12</v>
      </c>
      <c r="M40" s="85" t="s">
        <v>77</v>
      </c>
      <c r="N40" s="85" t="s">
        <v>42</v>
      </c>
      <c r="O40" s="87" t="s">
        <v>77</v>
      </c>
      <c r="P40" s="87" t="s">
        <v>77</v>
      </c>
      <c r="Q40" s="87" t="s">
        <v>271</v>
      </c>
      <c r="R40" s="85" t="s">
        <v>391</v>
      </c>
      <c r="S40" s="105"/>
    </row>
    <row r="41" spans="1:19" s="3" customFormat="1" hidden="1" x14ac:dyDescent="0.2">
      <c r="A41" s="98"/>
      <c r="B41" s="113"/>
      <c r="C41" s="100"/>
      <c r="D41" s="100"/>
      <c r="E41" s="101"/>
      <c r="F41" s="86"/>
      <c r="G41" s="87"/>
      <c r="H41" s="101"/>
      <c r="I41" s="101"/>
      <c r="J41" s="101"/>
      <c r="K41" s="104"/>
      <c r="L41" s="87"/>
      <c r="M41" s="85"/>
      <c r="N41" s="85"/>
      <c r="O41" s="87"/>
      <c r="P41" s="87"/>
      <c r="Q41" s="87"/>
      <c r="R41" s="85"/>
      <c r="S41" s="105"/>
    </row>
    <row r="42" spans="1:19" s="3" customFormat="1" hidden="1" x14ac:dyDescent="0.2">
      <c r="A42" s="98"/>
      <c r="B42" s="113"/>
      <c r="C42" s="100"/>
      <c r="D42" s="100"/>
      <c r="E42" s="101"/>
      <c r="F42" s="86"/>
      <c r="G42" s="87"/>
      <c r="H42" s="101"/>
      <c r="I42" s="101"/>
      <c r="J42" s="101"/>
      <c r="K42" s="104"/>
      <c r="L42" s="87"/>
      <c r="M42" s="85"/>
      <c r="N42" s="85"/>
      <c r="O42" s="87"/>
      <c r="P42" s="87"/>
      <c r="Q42" s="87"/>
      <c r="R42" s="85"/>
      <c r="S42" s="105"/>
    </row>
    <row r="43" spans="1:19" s="3" customFormat="1" ht="151" x14ac:dyDescent="0.2">
      <c r="A43" s="98" t="s">
        <v>385</v>
      </c>
      <c r="B43" s="113" t="s">
        <v>360</v>
      </c>
      <c r="C43" s="100">
        <v>2555000</v>
      </c>
      <c r="D43" s="100">
        <v>2480000</v>
      </c>
      <c r="E43" s="101">
        <f>2480000+1727601</f>
        <v>4207601</v>
      </c>
      <c r="F43" s="86" t="s">
        <v>377</v>
      </c>
      <c r="G43" s="87" t="s">
        <v>12</v>
      </c>
      <c r="H43" s="111">
        <v>2555000</v>
      </c>
      <c r="I43" s="111">
        <v>2555000</v>
      </c>
      <c r="J43" s="101">
        <f t="shared" si="1"/>
        <v>0</v>
      </c>
      <c r="K43" s="104" t="s">
        <v>378</v>
      </c>
      <c r="L43" s="87" t="s">
        <v>12</v>
      </c>
      <c r="M43" s="85" t="s">
        <v>77</v>
      </c>
      <c r="N43" s="85" t="s">
        <v>42</v>
      </c>
      <c r="O43" s="87" t="s">
        <v>77</v>
      </c>
      <c r="P43" s="87" t="s">
        <v>77</v>
      </c>
      <c r="Q43" s="87" t="s">
        <v>271</v>
      </c>
      <c r="R43" s="85" t="s">
        <v>391</v>
      </c>
      <c r="S43" s="85"/>
    </row>
    <row r="44" spans="1:19" s="3" customFormat="1" ht="151" x14ac:dyDescent="0.2">
      <c r="A44" s="98" t="s">
        <v>379</v>
      </c>
      <c r="B44" s="113" t="s">
        <v>360</v>
      </c>
      <c r="C44" s="100">
        <v>2045000</v>
      </c>
      <c r="D44" s="100">
        <v>2045000</v>
      </c>
      <c r="E44" s="101">
        <f>2045000+844309.63</f>
        <v>2889309.63</v>
      </c>
      <c r="F44" s="86" t="s">
        <v>380</v>
      </c>
      <c r="G44" s="87" t="s">
        <v>12</v>
      </c>
      <c r="H44" s="111">
        <v>2045000</v>
      </c>
      <c r="I44" s="111">
        <v>0</v>
      </c>
      <c r="J44" s="101">
        <f t="shared" si="1"/>
        <v>2045000</v>
      </c>
      <c r="K44" s="104" t="s">
        <v>378</v>
      </c>
      <c r="L44" s="87" t="s">
        <v>12</v>
      </c>
      <c r="M44" s="85" t="s">
        <v>77</v>
      </c>
      <c r="N44" s="85" t="s">
        <v>42</v>
      </c>
      <c r="O44" s="87" t="s">
        <v>77</v>
      </c>
      <c r="P44" s="87" t="s">
        <v>77</v>
      </c>
      <c r="Q44" s="87" t="s">
        <v>271</v>
      </c>
      <c r="R44" s="85" t="s">
        <v>391</v>
      </c>
      <c r="S44" s="85"/>
    </row>
    <row r="45" spans="1:19" s="3" customFormat="1" ht="151" x14ac:dyDescent="0.2">
      <c r="A45" s="98" t="s">
        <v>383</v>
      </c>
      <c r="B45" s="113" t="s">
        <v>360</v>
      </c>
      <c r="C45" s="100">
        <v>3805000</v>
      </c>
      <c r="D45" s="100">
        <v>3805000</v>
      </c>
      <c r="E45" s="101">
        <f>3805000+2725147.23</f>
        <v>6530147.2300000004</v>
      </c>
      <c r="F45" s="86" t="s">
        <v>380</v>
      </c>
      <c r="G45" s="87" t="s">
        <v>12</v>
      </c>
      <c r="H45" s="111">
        <v>3805000</v>
      </c>
      <c r="I45" s="111">
        <v>0</v>
      </c>
      <c r="J45" s="101">
        <f t="shared" si="1"/>
        <v>3805000</v>
      </c>
      <c r="K45" s="104" t="s">
        <v>378</v>
      </c>
      <c r="L45" s="87" t="s">
        <v>12</v>
      </c>
      <c r="M45" s="85" t="s">
        <v>77</v>
      </c>
      <c r="N45" s="85" t="s">
        <v>42</v>
      </c>
      <c r="O45" s="87" t="s">
        <v>77</v>
      </c>
      <c r="P45" s="87" t="s">
        <v>77</v>
      </c>
      <c r="Q45" s="87" t="s">
        <v>271</v>
      </c>
      <c r="R45" s="85" t="s">
        <v>391</v>
      </c>
      <c r="S45" s="85"/>
    </row>
    <row r="46" spans="1:19" s="3" customFormat="1" ht="17" x14ac:dyDescent="0.2">
      <c r="A46" s="85"/>
      <c r="B46" s="85"/>
      <c r="C46" s="100">
        <v>0</v>
      </c>
      <c r="D46" s="100">
        <v>0</v>
      </c>
      <c r="E46" s="101">
        <v>0</v>
      </c>
      <c r="F46" s="86"/>
      <c r="G46" s="87"/>
      <c r="H46" s="101">
        <v>0</v>
      </c>
      <c r="I46" s="101">
        <v>0</v>
      </c>
      <c r="J46" s="101">
        <f t="shared" si="1"/>
        <v>0</v>
      </c>
      <c r="K46" s="87"/>
      <c r="L46" s="87"/>
      <c r="M46" s="85"/>
      <c r="N46" s="85"/>
      <c r="O46" s="87"/>
      <c r="P46" s="87"/>
      <c r="Q46" s="87" t="s">
        <v>271</v>
      </c>
      <c r="R46" s="85"/>
      <c r="S46" s="85"/>
    </row>
    <row r="47" spans="1:19" s="3" customFormat="1" ht="17" x14ac:dyDescent="0.2">
      <c r="A47" s="85"/>
      <c r="B47" s="85"/>
      <c r="C47" s="100">
        <v>0</v>
      </c>
      <c r="D47" s="100">
        <v>0</v>
      </c>
      <c r="E47" s="101">
        <v>0</v>
      </c>
      <c r="F47" s="86"/>
      <c r="G47" s="87"/>
      <c r="H47" s="101">
        <v>0</v>
      </c>
      <c r="I47" s="101">
        <v>0</v>
      </c>
      <c r="J47" s="101">
        <f t="shared" si="1"/>
        <v>0</v>
      </c>
      <c r="K47" s="87"/>
      <c r="L47" s="87"/>
      <c r="M47" s="85"/>
      <c r="N47" s="85"/>
      <c r="O47" s="87"/>
      <c r="P47" s="87"/>
      <c r="Q47" s="87" t="s">
        <v>271</v>
      </c>
      <c r="R47" s="85"/>
      <c r="S47" s="85"/>
    </row>
    <row r="48" spans="1:19" s="3" customFormat="1" ht="17" x14ac:dyDescent="0.2">
      <c r="A48" s="85"/>
      <c r="B48" s="85"/>
      <c r="C48" s="100">
        <v>0</v>
      </c>
      <c r="D48" s="100">
        <v>0</v>
      </c>
      <c r="E48" s="101">
        <v>0</v>
      </c>
      <c r="F48" s="86"/>
      <c r="G48" s="87"/>
      <c r="H48" s="101">
        <v>0</v>
      </c>
      <c r="I48" s="101">
        <v>0</v>
      </c>
      <c r="J48" s="101">
        <f t="shared" si="1"/>
        <v>0</v>
      </c>
      <c r="K48" s="87"/>
      <c r="L48" s="87"/>
      <c r="M48" s="85"/>
      <c r="N48" s="85"/>
      <c r="O48" s="87"/>
      <c r="P48" s="87"/>
      <c r="Q48" s="87" t="s">
        <v>271</v>
      </c>
      <c r="R48" s="85"/>
      <c r="S48" s="85"/>
    </row>
    <row r="49" spans="1:19" s="3" customFormat="1" ht="17" x14ac:dyDescent="0.2">
      <c r="A49" s="85"/>
      <c r="B49" s="85"/>
      <c r="C49" s="100">
        <v>0</v>
      </c>
      <c r="D49" s="100">
        <v>0</v>
      </c>
      <c r="E49" s="101">
        <v>0</v>
      </c>
      <c r="F49" s="86"/>
      <c r="G49" s="87"/>
      <c r="H49" s="101">
        <v>0</v>
      </c>
      <c r="I49" s="101">
        <v>0</v>
      </c>
      <c r="J49" s="101">
        <f t="shared" si="1"/>
        <v>0</v>
      </c>
      <c r="K49" s="87"/>
      <c r="L49" s="87"/>
      <c r="M49" s="85"/>
      <c r="N49" s="85"/>
      <c r="O49" s="87"/>
      <c r="P49" s="87"/>
      <c r="Q49" s="87" t="s">
        <v>271</v>
      </c>
      <c r="R49" s="85"/>
      <c r="S49" s="85"/>
    </row>
    <row r="50" spans="1:19" s="3" customFormat="1" ht="17" x14ac:dyDescent="0.2">
      <c r="A50" s="85"/>
      <c r="B50" s="85"/>
      <c r="C50" s="100">
        <v>0</v>
      </c>
      <c r="D50" s="100">
        <v>0</v>
      </c>
      <c r="E50" s="101">
        <v>0</v>
      </c>
      <c r="F50" s="86"/>
      <c r="G50" s="87"/>
      <c r="H50" s="101">
        <v>0</v>
      </c>
      <c r="I50" s="101">
        <v>0</v>
      </c>
      <c r="J50" s="101">
        <f t="shared" si="1"/>
        <v>0</v>
      </c>
      <c r="K50" s="87"/>
      <c r="L50" s="87"/>
      <c r="M50" s="85"/>
      <c r="N50" s="85"/>
      <c r="O50" s="87"/>
      <c r="P50" s="87"/>
      <c r="Q50" s="87" t="s">
        <v>271</v>
      </c>
      <c r="R50" s="85"/>
      <c r="S50" s="85"/>
    </row>
    <row r="51" spans="1:19" s="3" customFormat="1" ht="17" x14ac:dyDescent="0.2">
      <c r="A51" s="85"/>
      <c r="B51" s="85"/>
      <c r="C51" s="100">
        <v>0</v>
      </c>
      <c r="D51" s="100">
        <v>0</v>
      </c>
      <c r="E51" s="101">
        <v>0</v>
      </c>
      <c r="F51" s="86"/>
      <c r="G51" s="87"/>
      <c r="H51" s="101">
        <v>0</v>
      </c>
      <c r="I51" s="101">
        <v>0</v>
      </c>
      <c r="J51" s="101">
        <f t="shared" si="1"/>
        <v>0</v>
      </c>
      <c r="K51" s="87"/>
      <c r="L51" s="87"/>
      <c r="M51" s="85"/>
      <c r="N51" s="85"/>
      <c r="O51" s="87"/>
      <c r="P51" s="87"/>
      <c r="Q51" s="87" t="s">
        <v>271</v>
      </c>
      <c r="R51" s="85"/>
      <c r="S51" s="85"/>
    </row>
    <row r="52" spans="1:19" s="3" customFormat="1" ht="17" x14ac:dyDescent="0.2">
      <c r="A52" s="85"/>
      <c r="B52" s="85"/>
      <c r="C52" s="100">
        <v>0</v>
      </c>
      <c r="D52" s="100">
        <v>0</v>
      </c>
      <c r="E52" s="101">
        <v>0</v>
      </c>
      <c r="F52" s="86"/>
      <c r="G52" s="87"/>
      <c r="H52" s="101">
        <v>0</v>
      </c>
      <c r="I52" s="101">
        <v>0</v>
      </c>
      <c r="J52" s="101">
        <f t="shared" si="1"/>
        <v>0</v>
      </c>
      <c r="K52" s="87"/>
      <c r="L52" s="87"/>
      <c r="M52" s="85"/>
      <c r="N52" s="85"/>
      <c r="O52" s="87"/>
      <c r="P52" s="87"/>
      <c r="Q52" s="87" t="s">
        <v>271</v>
      </c>
      <c r="R52" s="85"/>
      <c r="S52" s="85"/>
    </row>
    <row r="53" spans="1:19" s="3" customFormat="1" ht="17" x14ac:dyDescent="0.2">
      <c r="A53" s="85"/>
      <c r="B53" s="85"/>
      <c r="C53" s="100">
        <v>0</v>
      </c>
      <c r="D53" s="100">
        <v>0</v>
      </c>
      <c r="E53" s="101">
        <v>0</v>
      </c>
      <c r="F53" s="86"/>
      <c r="G53" s="87"/>
      <c r="H53" s="101">
        <v>0</v>
      </c>
      <c r="I53" s="101">
        <v>0</v>
      </c>
      <c r="J53" s="101">
        <f t="shared" si="1"/>
        <v>0</v>
      </c>
      <c r="K53" s="87"/>
      <c r="L53" s="87"/>
      <c r="M53" s="85"/>
      <c r="N53" s="85"/>
      <c r="O53" s="87"/>
      <c r="P53" s="87"/>
      <c r="Q53" s="87" t="s">
        <v>271</v>
      </c>
      <c r="R53" s="85"/>
      <c r="S53" s="85"/>
    </row>
    <row r="54" spans="1:19" s="3" customFormat="1" ht="17" x14ac:dyDescent="0.2">
      <c r="A54" s="85"/>
      <c r="B54" s="85"/>
      <c r="C54" s="100">
        <v>0</v>
      </c>
      <c r="D54" s="100">
        <v>0</v>
      </c>
      <c r="E54" s="101">
        <v>0</v>
      </c>
      <c r="F54" s="86"/>
      <c r="G54" s="87"/>
      <c r="H54" s="101">
        <v>0</v>
      </c>
      <c r="I54" s="101">
        <v>0</v>
      </c>
      <c r="J54" s="101">
        <f t="shared" si="1"/>
        <v>0</v>
      </c>
      <c r="K54" s="87"/>
      <c r="L54" s="87"/>
      <c r="M54" s="85"/>
      <c r="N54" s="85"/>
      <c r="O54" s="87"/>
      <c r="P54" s="87"/>
      <c r="Q54" s="87" t="s">
        <v>271</v>
      </c>
      <c r="R54" s="85"/>
      <c r="S54" s="85"/>
    </row>
    <row r="55" spans="1:19" s="3" customFormat="1" x14ac:dyDescent="0.2">
      <c r="A55" s="85"/>
      <c r="B55" s="85"/>
      <c r="C55" s="83">
        <v>0</v>
      </c>
      <c r="D55" s="83">
        <v>0</v>
      </c>
      <c r="E55" s="84">
        <v>0</v>
      </c>
      <c r="F55" s="86"/>
      <c r="G55" s="82"/>
      <c r="H55" s="84">
        <v>0</v>
      </c>
      <c r="I55" s="84">
        <v>0</v>
      </c>
      <c r="J55" s="84">
        <f t="shared" ref="J55:J65" si="2">H55-I55</f>
        <v>0</v>
      </c>
      <c r="K55" s="87"/>
      <c r="L55" s="82"/>
      <c r="M55" s="81"/>
      <c r="N55" s="81"/>
      <c r="O55" s="82"/>
      <c r="P55" s="82"/>
      <c r="Q55" s="82"/>
      <c r="R55" s="85"/>
      <c r="S55" s="85"/>
    </row>
    <row r="56" spans="1:19" s="3" customFormat="1" x14ac:dyDescent="0.2">
      <c r="A56" s="85"/>
      <c r="B56" s="85"/>
      <c r="C56" s="83">
        <v>0</v>
      </c>
      <c r="D56" s="83">
        <v>0</v>
      </c>
      <c r="E56" s="84">
        <v>0</v>
      </c>
      <c r="F56" s="86"/>
      <c r="G56" s="82"/>
      <c r="H56" s="84">
        <v>0</v>
      </c>
      <c r="I56" s="84">
        <v>0</v>
      </c>
      <c r="J56" s="84">
        <f t="shared" si="2"/>
        <v>0</v>
      </c>
      <c r="K56" s="87"/>
      <c r="L56" s="82"/>
      <c r="M56" s="81"/>
      <c r="N56" s="81"/>
      <c r="O56" s="82"/>
      <c r="P56" s="82"/>
      <c r="Q56" s="82"/>
      <c r="R56" s="85"/>
      <c r="S56" s="85"/>
    </row>
    <row r="57" spans="1:19" s="3" customFormat="1" x14ac:dyDescent="0.2">
      <c r="A57" s="85"/>
      <c r="B57" s="85"/>
      <c r="C57" s="83">
        <v>0</v>
      </c>
      <c r="D57" s="83">
        <v>0</v>
      </c>
      <c r="E57" s="84">
        <v>0</v>
      </c>
      <c r="F57" s="86"/>
      <c r="G57" s="82"/>
      <c r="H57" s="84">
        <v>0</v>
      </c>
      <c r="I57" s="84">
        <v>0</v>
      </c>
      <c r="J57" s="84">
        <f t="shared" si="2"/>
        <v>0</v>
      </c>
      <c r="K57" s="87"/>
      <c r="L57" s="82"/>
      <c r="M57" s="81"/>
      <c r="N57" s="81"/>
      <c r="O57" s="82"/>
      <c r="P57" s="82"/>
      <c r="Q57" s="82"/>
      <c r="R57" s="85"/>
      <c r="S57" s="85"/>
    </row>
    <row r="58" spans="1:19" s="3" customFormat="1" x14ac:dyDescent="0.2">
      <c r="A58" s="85"/>
      <c r="B58" s="85"/>
      <c r="C58" s="83">
        <v>0</v>
      </c>
      <c r="D58" s="83">
        <v>0</v>
      </c>
      <c r="E58" s="84">
        <v>0</v>
      </c>
      <c r="F58" s="86"/>
      <c r="G58" s="82"/>
      <c r="H58" s="84">
        <v>0</v>
      </c>
      <c r="I58" s="84">
        <v>0</v>
      </c>
      <c r="J58" s="84">
        <f t="shared" si="2"/>
        <v>0</v>
      </c>
      <c r="K58" s="87"/>
      <c r="L58" s="82"/>
      <c r="M58" s="81"/>
      <c r="N58" s="81"/>
      <c r="O58" s="82"/>
      <c r="P58" s="82"/>
      <c r="Q58" s="82"/>
      <c r="R58" s="85"/>
      <c r="S58" s="85"/>
    </row>
    <row r="59" spans="1:19" s="3" customFormat="1" x14ac:dyDescent="0.2">
      <c r="A59" s="85"/>
      <c r="B59" s="85"/>
      <c r="C59" s="83">
        <v>0</v>
      </c>
      <c r="D59" s="83">
        <v>0</v>
      </c>
      <c r="E59" s="84">
        <v>0</v>
      </c>
      <c r="F59" s="86"/>
      <c r="G59" s="82"/>
      <c r="H59" s="84">
        <v>0</v>
      </c>
      <c r="I59" s="84">
        <v>0</v>
      </c>
      <c r="J59" s="84">
        <f t="shared" si="2"/>
        <v>0</v>
      </c>
      <c r="K59" s="87"/>
      <c r="L59" s="82"/>
      <c r="M59" s="81"/>
      <c r="N59" s="81"/>
      <c r="O59" s="82"/>
      <c r="P59" s="82"/>
      <c r="Q59" s="82"/>
      <c r="R59" s="85"/>
      <c r="S59" s="85"/>
    </row>
    <row r="60" spans="1:19" s="3" customFormat="1" x14ac:dyDescent="0.2">
      <c r="A60" s="85"/>
      <c r="B60" s="85"/>
      <c r="C60" s="83">
        <v>0</v>
      </c>
      <c r="D60" s="83">
        <v>0</v>
      </c>
      <c r="E60" s="84">
        <v>0</v>
      </c>
      <c r="F60" s="86"/>
      <c r="G60" s="82"/>
      <c r="H60" s="84">
        <v>0</v>
      </c>
      <c r="I60" s="84">
        <v>0</v>
      </c>
      <c r="J60" s="84">
        <f t="shared" si="2"/>
        <v>0</v>
      </c>
      <c r="K60" s="87"/>
      <c r="L60" s="82"/>
      <c r="M60" s="81"/>
      <c r="N60" s="81"/>
      <c r="O60" s="82"/>
      <c r="P60" s="82"/>
      <c r="Q60" s="82"/>
      <c r="R60" s="85"/>
      <c r="S60" s="85"/>
    </row>
    <row r="61" spans="1:19" s="3" customFormat="1" x14ac:dyDescent="0.2">
      <c r="A61" s="85"/>
      <c r="B61" s="85"/>
      <c r="C61" s="83">
        <v>0</v>
      </c>
      <c r="D61" s="83">
        <v>0</v>
      </c>
      <c r="E61" s="84">
        <v>0</v>
      </c>
      <c r="F61" s="86"/>
      <c r="G61" s="82"/>
      <c r="H61" s="84">
        <v>0</v>
      </c>
      <c r="I61" s="84">
        <v>0</v>
      </c>
      <c r="J61" s="84">
        <f t="shared" si="2"/>
        <v>0</v>
      </c>
      <c r="K61" s="87"/>
      <c r="L61" s="82"/>
      <c r="M61" s="81"/>
      <c r="N61" s="81"/>
      <c r="O61" s="82"/>
      <c r="P61" s="82"/>
      <c r="Q61" s="82"/>
      <c r="R61" s="85"/>
      <c r="S61" s="85"/>
    </row>
    <row r="62" spans="1:19" s="3" customFormat="1" x14ac:dyDescent="0.2">
      <c r="A62" s="85"/>
      <c r="B62" s="85"/>
      <c r="C62" s="83">
        <v>0</v>
      </c>
      <c r="D62" s="83">
        <v>0</v>
      </c>
      <c r="E62" s="84">
        <v>0</v>
      </c>
      <c r="F62" s="86"/>
      <c r="G62" s="82"/>
      <c r="H62" s="84">
        <v>0</v>
      </c>
      <c r="I62" s="84">
        <v>0</v>
      </c>
      <c r="J62" s="84">
        <f t="shared" si="2"/>
        <v>0</v>
      </c>
      <c r="K62" s="87"/>
      <c r="L62" s="82"/>
      <c r="M62" s="81"/>
      <c r="N62" s="81"/>
      <c r="O62" s="82"/>
      <c r="P62" s="82"/>
      <c r="Q62" s="82"/>
      <c r="R62" s="85"/>
      <c r="S62" s="85"/>
    </row>
    <row r="63" spans="1:19" s="3" customFormat="1" x14ac:dyDescent="0.2">
      <c r="A63" s="85"/>
      <c r="B63" s="85"/>
      <c r="C63" s="83">
        <v>0</v>
      </c>
      <c r="D63" s="83">
        <v>0</v>
      </c>
      <c r="E63" s="84">
        <v>0</v>
      </c>
      <c r="F63" s="86"/>
      <c r="G63" s="82"/>
      <c r="H63" s="84">
        <v>0</v>
      </c>
      <c r="I63" s="84">
        <v>0</v>
      </c>
      <c r="J63" s="84">
        <f t="shared" si="2"/>
        <v>0</v>
      </c>
      <c r="K63" s="87"/>
      <c r="L63" s="82"/>
      <c r="M63" s="81"/>
      <c r="N63" s="81"/>
      <c r="O63" s="82"/>
      <c r="P63" s="82"/>
      <c r="Q63" s="82"/>
      <c r="R63" s="85"/>
      <c r="S63" s="85"/>
    </row>
    <row r="64" spans="1:19" s="3" customFormat="1" x14ac:dyDescent="0.2">
      <c r="A64" s="85"/>
      <c r="B64" s="85"/>
      <c r="C64" s="83">
        <v>0</v>
      </c>
      <c r="D64" s="83">
        <v>0</v>
      </c>
      <c r="E64" s="84">
        <v>0</v>
      </c>
      <c r="F64" s="86"/>
      <c r="G64" s="82"/>
      <c r="H64" s="84">
        <v>0</v>
      </c>
      <c r="I64" s="84">
        <v>0</v>
      </c>
      <c r="J64" s="84">
        <f t="shared" si="2"/>
        <v>0</v>
      </c>
      <c r="K64" s="87"/>
      <c r="L64" s="82"/>
      <c r="M64" s="81"/>
      <c r="N64" s="81"/>
      <c r="O64" s="82"/>
      <c r="P64" s="82"/>
      <c r="Q64" s="82"/>
      <c r="R64" s="85"/>
      <c r="S64" s="85"/>
    </row>
    <row r="65" spans="1:19" s="3" customFormat="1" x14ac:dyDescent="0.2">
      <c r="A65" s="85"/>
      <c r="B65" s="85"/>
      <c r="C65" s="83">
        <v>0</v>
      </c>
      <c r="D65" s="83">
        <v>0</v>
      </c>
      <c r="E65" s="84">
        <v>0</v>
      </c>
      <c r="F65" s="86"/>
      <c r="G65" s="82"/>
      <c r="H65" s="84">
        <v>0</v>
      </c>
      <c r="I65" s="84">
        <v>0</v>
      </c>
      <c r="J65" s="84">
        <f t="shared" si="2"/>
        <v>0</v>
      </c>
      <c r="K65" s="87"/>
      <c r="L65" s="82"/>
      <c r="M65" s="81"/>
      <c r="N65" s="81"/>
      <c r="O65" s="82"/>
      <c r="P65" s="82"/>
      <c r="Q65" s="82"/>
      <c r="R65" s="85"/>
      <c r="S65" s="85"/>
    </row>
    <row r="66" spans="1:19" s="3" customFormat="1" x14ac:dyDescent="0.2">
      <c r="A66" s="85"/>
      <c r="B66" s="85"/>
      <c r="C66" s="83">
        <v>0</v>
      </c>
      <c r="D66" s="83">
        <v>0</v>
      </c>
      <c r="E66" s="84">
        <v>0</v>
      </c>
      <c r="F66" s="86"/>
      <c r="G66" s="82"/>
      <c r="H66" s="84">
        <v>0</v>
      </c>
      <c r="I66" s="84">
        <v>0</v>
      </c>
      <c r="J66" s="84">
        <f t="shared" ref="J66:J114" si="3">H66-I66</f>
        <v>0</v>
      </c>
      <c r="K66" s="87"/>
      <c r="L66" s="82"/>
      <c r="M66" s="81"/>
      <c r="N66" s="81"/>
      <c r="O66" s="82"/>
      <c r="P66" s="82"/>
      <c r="Q66" s="82"/>
      <c r="R66" s="85"/>
      <c r="S66" s="85"/>
    </row>
    <row r="67" spans="1:19" s="3" customFormat="1" x14ac:dyDescent="0.2">
      <c r="A67" s="85"/>
      <c r="B67" s="85"/>
      <c r="C67" s="83">
        <v>0</v>
      </c>
      <c r="D67" s="83">
        <v>0</v>
      </c>
      <c r="E67" s="84">
        <v>0</v>
      </c>
      <c r="F67" s="86"/>
      <c r="G67" s="82"/>
      <c r="H67" s="84">
        <v>0</v>
      </c>
      <c r="I67" s="84">
        <v>0</v>
      </c>
      <c r="J67" s="84">
        <f t="shared" si="3"/>
        <v>0</v>
      </c>
      <c r="K67" s="87"/>
      <c r="L67" s="82"/>
      <c r="M67" s="81"/>
      <c r="N67" s="81"/>
      <c r="O67" s="82"/>
      <c r="P67" s="82"/>
      <c r="Q67" s="82"/>
      <c r="R67" s="85"/>
      <c r="S67" s="85"/>
    </row>
    <row r="68" spans="1:19" s="3" customFormat="1" x14ac:dyDescent="0.2">
      <c r="A68" s="85"/>
      <c r="B68" s="85"/>
      <c r="C68" s="83">
        <v>0</v>
      </c>
      <c r="D68" s="83">
        <v>0</v>
      </c>
      <c r="E68" s="84">
        <v>0</v>
      </c>
      <c r="F68" s="86"/>
      <c r="G68" s="82"/>
      <c r="H68" s="84">
        <v>0</v>
      </c>
      <c r="I68" s="84">
        <v>0</v>
      </c>
      <c r="J68" s="84">
        <f t="shared" si="3"/>
        <v>0</v>
      </c>
      <c r="K68" s="87"/>
      <c r="L68" s="82"/>
      <c r="M68" s="81"/>
      <c r="N68" s="81"/>
      <c r="O68" s="82"/>
      <c r="P68" s="82"/>
      <c r="Q68" s="82"/>
      <c r="R68" s="85"/>
      <c r="S68" s="85"/>
    </row>
    <row r="69" spans="1:19" s="3" customFormat="1" x14ac:dyDescent="0.2">
      <c r="A69" s="85"/>
      <c r="B69" s="85"/>
      <c r="C69" s="83">
        <v>0</v>
      </c>
      <c r="D69" s="83">
        <v>0</v>
      </c>
      <c r="E69" s="84">
        <v>0</v>
      </c>
      <c r="F69" s="86"/>
      <c r="G69" s="82"/>
      <c r="H69" s="84">
        <v>0</v>
      </c>
      <c r="I69" s="84">
        <v>0</v>
      </c>
      <c r="J69" s="84">
        <f t="shared" si="3"/>
        <v>0</v>
      </c>
      <c r="K69" s="87"/>
      <c r="L69" s="82"/>
      <c r="M69" s="81"/>
      <c r="N69" s="81"/>
      <c r="O69" s="82"/>
      <c r="P69" s="82"/>
      <c r="Q69" s="82"/>
      <c r="R69" s="85"/>
      <c r="S69" s="85"/>
    </row>
    <row r="70" spans="1:19" s="3" customFormat="1" x14ac:dyDescent="0.2">
      <c r="A70" s="85"/>
      <c r="B70" s="85"/>
      <c r="C70" s="83">
        <v>0</v>
      </c>
      <c r="D70" s="83">
        <v>0</v>
      </c>
      <c r="E70" s="84">
        <v>0</v>
      </c>
      <c r="F70" s="86"/>
      <c r="G70" s="82"/>
      <c r="H70" s="84">
        <v>0</v>
      </c>
      <c r="I70" s="84">
        <v>0</v>
      </c>
      <c r="J70" s="84">
        <f t="shared" si="3"/>
        <v>0</v>
      </c>
      <c r="K70" s="87"/>
      <c r="L70" s="82"/>
      <c r="M70" s="81"/>
      <c r="N70" s="81"/>
      <c r="O70" s="82"/>
      <c r="P70" s="82"/>
      <c r="Q70" s="82"/>
      <c r="R70" s="85"/>
      <c r="S70" s="85"/>
    </row>
    <row r="71" spans="1:19" s="3" customFormat="1" x14ac:dyDescent="0.2">
      <c r="A71" s="85"/>
      <c r="B71" s="85"/>
      <c r="C71" s="83">
        <v>0</v>
      </c>
      <c r="D71" s="83">
        <v>0</v>
      </c>
      <c r="E71" s="84">
        <v>0</v>
      </c>
      <c r="F71" s="86"/>
      <c r="G71" s="82"/>
      <c r="H71" s="84">
        <v>0</v>
      </c>
      <c r="I71" s="84">
        <v>0</v>
      </c>
      <c r="J71" s="84">
        <f t="shared" si="3"/>
        <v>0</v>
      </c>
      <c r="K71" s="87"/>
      <c r="L71" s="82"/>
      <c r="M71" s="81"/>
      <c r="N71" s="81"/>
      <c r="O71" s="82"/>
      <c r="P71" s="82"/>
      <c r="Q71" s="82"/>
      <c r="R71" s="85"/>
      <c r="S71" s="85"/>
    </row>
    <row r="72" spans="1:19" s="3" customFormat="1" x14ac:dyDescent="0.2">
      <c r="A72" s="85"/>
      <c r="B72" s="85"/>
      <c r="C72" s="83">
        <v>0</v>
      </c>
      <c r="D72" s="83">
        <v>0</v>
      </c>
      <c r="E72" s="84">
        <v>0</v>
      </c>
      <c r="F72" s="86"/>
      <c r="G72" s="82"/>
      <c r="H72" s="84">
        <v>0</v>
      </c>
      <c r="I72" s="84">
        <v>0</v>
      </c>
      <c r="J72" s="84">
        <f t="shared" si="3"/>
        <v>0</v>
      </c>
      <c r="K72" s="87"/>
      <c r="L72" s="82"/>
      <c r="M72" s="81"/>
      <c r="N72" s="81"/>
      <c r="O72" s="82"/>
      <c r="P72" s="82"/>
      <c r="Q72" s="82"/>
      <c r="R72" s="85"/>
      <c r="S72" s="85"/>
    </row>
    <row r="73" spans="1:19" s="3" customFormat="1" x14ac:dyDescent="0.2">
      <c r="A73" s="85"/>
      <c r="B73" s="85"/>
      <c r="C73" s="83">
        <v>0</v>
      </c>
      <c r="D73" s="83">
        <v>0</v>
      </c>
      <c r="E73" s="84">
        <v>0</v>
      </c>
      <c r="F73" s="86"/>
      <c r="G73" s="82"/>
      <c r="H73" s="84">
        <v>0</v>
      </c>
      <c r="I73" s="84">
        <v>0</v>
      </c>
      <c r="J73" s="84">
        <f t="shared" si="3"/>
        <v>0</v>
      </c>
      <c r="K73" s="87"/>
      <c r="L73" s="82"/>
      <c r="M73" s="81"/>
      <c r="N73" s="81"/>
      <c r="O73" s="82"/>
      <c r="P73" s="82"/>
      <c r="Q73" s="82"/>
      <c r="R73" s="85"/>
      <c r="S73" s="85"/>
    </row>
    <row r="74" spans="1:19" s="3" customFormat="1" x14ac:dyDescent="0.2">
      <c r="A74" s="85"/>
      <c r="B74" s="85"/>
      <c r="C74" s="83">
        <v>0</v>
      </c>
      <c r="D74" s="83">
        <v>0</v>
      </c>
      <c r="E74" s="84">
        <v>0</v>
      </c>
      <c r="F74" s="86"/>
      <c r="G74" s="82"/>
      <c r="H74" s="84">
        <v>0</v>
      </c>
      <c r="I74" s="84">
        <v>0</v>
      </c>
      <c r="J74" s="84">
        <f t="shared" si="3"/>
        <v>0</v>
      </c>
      <c r="K74" s="87"/>
      <c r="L74" s="82"/>
      <c r="M74" s="81"/>
      <c r="N74" s="81"/>
      <c r="O74" s="82"/>
      <c r="P74" s="82"/>
      <c r="Q74" s="82"/>
      <c r="R74" s="85"/>
      <c r="S74" s="85"/>
    </row>
    <row r="75" spans="1:19" s="3" customFormat="1" x14ac:dyDescent="0.2">
      <c r="A75" s="85"/>
      <c r="B75" s="85"/>
      <c r="C75" s="83">
        <v>0</v>
      </c>
      <c r="D75" s="83">
        <v>0</v>
      </c>
      <c r="E75" s="84">
        <v>0</v>
      </c>
      <c r="F75" s="86"/>
      <c r="G75" s="82"/>
      <c r="H75" s="84">
        <v>0</v>
      </c>
      <c r="I75" s="84">
        <v>0</v>
      </c>
      <c r="J75" s="84">
        <f t="shared" si="3"/>
        <v>0</v>
      </c>
      <c r="K75" s="87"/>
      <c r="L75" s="82"/>
      <c r="M75" s="81"/>
      <c r="N75" s="81"/>
      <c r="O75" s="82"/>
      <c r="P75" s="82"/>
      <c r="Q75" s="82"/>
      <c r="R75" s="85"/>
      <c r="S75" s="85"/>
    </row>
    <row r="76" spans="1:19" s="3" customFormat="1" x14ac:dyDescent="0.2">
      <c r="A76" s="85"/>
      <c r="B76" s="85"/>
      <c r="C76" s="83">
        <v>0</v>
      </c>
      <c r="D76" s="83">
        <v>0</v>
      </c>
      <c r="E76" s="84">
        <v>0</v>
      </c>
      <c r="F76" s="86"/>
      <c r="G76" s="82"/>
      <c r="H76" s="84">
        <v>0</v>
      </c>
      <c r="I76" s="84">
        <v>0</v>
      </c>
      <c r="J76" s="84">
        <f t="shared" si="3"/>
        <v>0</v>
      </c>
      <c r="K76" s="87"/>
      <c r="L76" s="82"/>
      <c r="M76" s="81"/>
      <c r="N76" s="81"/>
      <c r="O76" s="82"/>
      <c r="P76" s="82"/>
      <c r="Q76" s="82"/>
      <c r="R76" s="85"/>
      <c r="S76" s="85"/>
    </row>
    <row r="77" spans="1:19" s="3" customFormat="1" x14ac:dyDescent="0.2">
      <c r="A77" s="85"/>
      <c r="B77" s="85"/>
      <c r="C77" s="83">
        <v>0</v>
      </c>
      <c r="D77" s="83">
        <v>0</v>
      </c>
      <c r="E77" s="84">
        <v>0</v>
      </c>
      <c r="F77" s="86"/>
      <c r="G77" s="82"/>
      <c r="H77" s="84">
        <v>0</v>
      </c>
      <c r="I77" s="84">
        <v>0</v>
      </c>
      <c r="J77" s="84">
        <f t="shared" si="3"/>
        <v>0</v>
      </c>
      <c r="K77" s="87"/>
      <c r="L77" s="82"/>
      <c r="M77" s="81"/>
      <c r="N77" s="81"/>
      <c r="O77" s="82"/>
      <c r="P77" s="82"/>
      <c r="Q77" s="82"/>
      <c r="R77" s="85"/>
      <c r="S77" s="85"/>
    </row>
    <row r="78" spans="1:19" s="3" customFormat="1" x14ac:dyDescent="0.2">
      <c r="A78" s="85"/>
      <c r="B78" s="85"/>
      <c r="C78" s="83">
        <v>0</v>
      </c>
      <c r="D78" s="83">
        <v>0</v>
      </c>
      <c r="E78" s="84">
        <v>0</v>
      </c>
      <c r="F78" s="86"/>
      <c r="G78" s="82"/>
      <c r="H78" s="84">
        <v>0</v>
      </c>
      <c r="I78" s="84">
        <v>0</v>
      </c>
      <c r="J78" s="84">
        <f t="shared" si="3"/>
        <v>0</v>
      </c>
      <c r="K78" s="87"/>
      <c r="L78" s="82"/>
      <c r="M78" s="81"/>
      <c r="N78" s="81"/>
      <c r="O78" s="82"/>
      <c r="P78" s="82"/>
      <c r="Q78" s="82"/>
      <c r="R78" s="85"/>
      <c r="S78" s="85"/>
    </row>
    <row r="79" spans="1:19" s="3" customFormat="1" x14ac:dyDescent="0.2">
      <c r="A79" s="85"/>
      <c r="B79" s="85"/>
      <c r="C79" s="83">
        <v>0</v>
      </c>
      <c r="D79" s="83">
        <v>0</v>
      </c>
      <c r="E79" s="84">
        <v>0</v>
      </c>
      <c r="F79" s="86"/>
      <c r="G79" s="82"/>
      <c r="H79" s="84">
        <v>0</v>
      </c>
      <c r="I79" s="84">
        <v>0</v>
      </c>
      <c r="J79" s="84">
        <f t="shared" si="3"/>
        <v>0</v>
      </c>
      <c r="K79" s="87"/>
      <c r="L79" s="82"/>
      <c r="M79" s="81"/>
      <c r="N79" s="81"/>
      <c r="O79" s="82"/>
      <c r="P79" s="82"/>
      <c r="Q79" s="82"/>
      <c r="R79" s="85"/>
      <c r="S79" s="85"/>
    </row>
    <row r="80" spans="1:19" s="3" customFormat="1" x14ac:dyDescent="0.2">
      <c r="A80" s="85"/>
      <c r="B80" s="85"/>
      <c r="C80" s="83">
        <v>0</v>
      </c>
      <c r="D80" s="83">
        <v>0</v>
      </c>
      <c r="E80" s="84">
        <v>0</v>
      </c>
      <c r="F80" s="86"/>
      <c r="G80" s="82"/>
      <c r="H80" s="84">
        <v>0</v>
      </c>
      <c r="I80" s="84">
        <v>0</v>
      </c>
      <c r="J80" s="84">
        <f t="shared" si="3"/>
        <v>0</v>
      </c>
      <c r="K80" s="87"/>
      <c r="L80" s="82"/>
      <c r="M80" s="81"/>
      <c r="N80" s="81"/>
      <c r="O80" s="82"/>
      <c r="P80" s="82"/>
      <c r="Q80" s="82"/>
      <c r="R80" s="85"/>
      <c r="S80" s="85"/>
    </row>
    <row r="81" spans="1:19" s="3" customFormat="1" x14ac:dyDescent="0.2">
      <c r="A81" s="85"/>
      <c r="B81" s="85"/>
      <c r="C81" s="83">
        <v>0</v>
      </c>
      <c r="D81" s="83">
        <v>0</v>
      </c>
      <c r="E81" s="84">
        <v>0</v>
      </c>
      <c r="F81" s="86"/>
      <c r="G81" s="82"/>
      <c r="H81" s="84">
        <v>0</v>
      </c>
      <c r="I81" s="84">
        <v>0</v>
      </c>
      <c r="J81" s="84">
        <f t="shared" si="3"/>
        <v>0</v>
      </c>
      <c r="K81" s="87"/>
      <c r="L81" s="82"/>
      <c r="M81" s="81"/>
      <c r="N81" s="81"/>
      <c r="O81" s="82"/>
      <c r="P81" s="82"/>
      <c r="Q81" s="82"/>
      <c r="R81" s="85"/>
      <c r="S81" s="85"/>
    </row>
    <row r="82" spans="1:19" s="3" customFormat="1" x14ac:dyDescent="0.2">
      <c r="A82" s="85"/>
      <c r="B82" s="85"/>
      <c r="C82" s="83">
        <v>0</v>
      </c>
      <c r="D82" s="83">
        <v>0</v>
      </c>
      <c r="E82" s="84">
        <v>0</v>
      </c>
      <c r="F82" s="86"/>
      <c r="G82" s="82"/>
      <c r="H82" s="84">
        <v>0</v>
      </c>
      <c r="I82" s="84">
        <v>0</v>
      </c>
      <c r="J82" s="84">
        <f t="shared" si="3"/>
        <v>0</v>
      </c>
      <c r="K82" s="87"/>
      <c r="L82" s="82"/>
      <c r="M82" s="81"/>
      <c r="N82" s="81"/>
      <c r="O82" s="82"/>
      <c r="P82" s="82"/>
      <c r="Q82" s="82"/>
      <c r="R82" s="85"/>
      <c r="S82" s="85"/>
    </row>
    <row r="83" spans="1:19" s="3" customFormat="1" x14ac:dyDescent="0.2">
      <c r="A83" s="85"/>
      <c r="B83" s="85"/>
      <c r="C83" s="83">
        <v>0</v>
      </c>
      <c r="D83" s="83">
        <v>0</v>
      </c>
      <c r="E83" s="84">
        <v>0</v>
      </c>
      <c r="F83" s="86"/>
      <c r="G83" s="82"/>
      <c r="H83" s="84">
        <v>0</v>
      </c>
      <c r="I83" s="84">
        <v>0</v>
      </c>
      <c r="J83" s="84">
        <f t="shared" si="3"/>
        <v>0</v>
      </c>
      <c r="K83" s="87"/>
      <c r="L83" s="82"/>
      <c r="M83" s="81"/>
      <c r="N83" s="81"/>
      <c r="O83" s="82"/>
      <c r="P83" s="82"/>
      <c r="Q83" s="82"/>
      <c r="R83" s="85"/>
      <c r="S83" s="85"/>
    </row>
    <row r="84" spans="1:19" s="3" customFormat="1" x14ac:dyDescent="0.2">
      <c r="A84" s="85"/>
      <c r="B84" s="85"/>
      <c r="C84" s="83">
        <v>0</v>
      </c>
      <c r="D84" s="83">
        <v>0</v>
      </c>
      <c r="E84" s="84">
        <v>0</v>
      </c>
      <c r="F84" s="86"/>
      <c r="G84" s="82"/>
      <c r="H84" s="84">
        <v>0</v>
      </c>
      <c r="I84" s="84">
        <v>0</v>
      </c>
      <c r="J84" s="84">
        <f t="shared" si="3"/>
        <v>0</v>
      </c>
      <c r="K84" s="87"/>
      <c r="L84" s="82"/>
      <c r="M84" s="81"/>
      <c r="N84" s="81"/>
      <c r="O84" s="82"/>
      <c r="P84" s="82"/>
      <c r="Q84" s="82"/>
      <c r="R84" s="85"/>
      <c r="S84" s="85"/>
    </row>
    <row r="85" spans="1:19" s="3" customFormat="1" x14ac:dyDescent="0.2">
      <c r="A85" s="85"/>
      <c r="B85" s="85"/>
      <c r="C85" s="83">
        <v>0</v>
      </c>
      <c r="D85" s="83">
        <v>0</v>
      </c>
      <c r="E85" s="84">
        <v>0</v>
      </c>
      <c r="F85" s="86"/>
      <c r="G85" s="82"/>
      <c r="H85" s="84">
        <v>0</v>
      </c>
      <c r="I85" s="84">
        <v>0</v>
      </c>
      <c r="J85" s="84">
        <f t="shared" si="3"/>
        <v>0</v>
      </c>
      <c r="K85" s="87"/>
      <c r="L85" s="82"/>
      <c r="M85" s="81"/>
      <c r="N85" s="81"/>
      <c r="O85" s="82"/>
      <c r="P85" s="82"/>
      <c r="Q85" s="82"/>
      <c r="R85" s="85"/>
      <c r="S85" s="85"/>
    </row>
    <row r="86" spans="1:19" s="3" customFormat="1" x14ac:dyDescent="0.2">
      <c r="A86" s="85"/>
      <c r="B86" s="85"/>
      <c r="C86" s="83">
        <v>0</v>
      </c>
      <c r="D86" s="83">
        <v>0</v>
      </c>
      <c r="E86" s="84">
        <v>0</v>
      </c>
      <c r="F86" s="86"/>
      <c r="G86" s="82"/>
      <c r="H86" s="84">
        <v>0</v>
      </c>
      <c r="I86" s="84">
        <v>0</v>
      </c>
      <c r="J86" s="84">
        <f t="shared" si="3"/>
        <v>0</v>
      </c>
      <c r="K86" s="87"/>
      <c r="L86" s="82"/>
      <c r="M86" s="81"/>
      <c r="N86" s="81"/>
      <c r="O86" s="82"/>
      <c r="P86" s="82"/>
      <c r="Q86" s="82"/>
      <c r="R86" s="85"/>
      <c r="S86" s="85"/>
    </row>
    <row r="87" spans="1:19" s="3" customFormat="1" x14ac:dyDescent="0.2">
      <c r="A87" s="85"/>
      <c r="B87" s="85"/>
      <c r="C87" s="83">
        <v>0</v>
      </c>
      <c r="D87" s="83">
        <v>0</v>
      </c>
      <c r="E87" s="84">
        <v>0</v>
      </c>
      <c r="F87" s="86"/>
      <c r="G87" s="82"/>
      <c r="H87" s="84">
        <v>0</v>
      </c>
      <c r="I87" s="84">
        <v>0</v>
      </c>
      <c r="J87" s="84">
        <f t="shared" si="3"/>
        <v>0</v>
      </c>
      <c r="K87" s="87"/>
      <c r="L87" s="82"/>
      <c r="M87" s="81"/>
      <c r="N87" s="81"/>
      <c r="O87" s="82"/>
      <c r="P87" s="82"/>
      <c r="Q87" s="82"/>
      <c r="R87" s="85"/>
      <c r="S87" s="85"/>
    </row>
    <row r="88" spans="1:19" s="3" customFormat="1" x14ac:dyDescent="0.2">
      <c r="A88" s="85"/>
      <c r="B88" s="85"/>
      <c r="C88" s="83">
        <v>0</v>
      </c>
      <c r="D88" s="83">
        <v>0</v>
      </c>
      <c r="E88" s="84">
        <v>0</v>
      </c>
      <c r="F88" s="86"/>
      <c r="G88" s="82"/>
      <c r="H88" s="84">
        <v>0</v>
      </c>
      <c r="I88" s="84">
        <v>0</v>
      </c>
      <c r="J88" s="84">
        <f t="shared" si="3"/>
        <v>0</v>
      </c>
      <c r="K88" s="87"/>
      <c r="L88" s="82"/>
      <c r="M88" s="81"/>
      <c r="N88" s="81"/>
      <c r="O88" s="82"/>
      <c r="P88" s="82"/>
      <c r="Q88" s="82"/>
      <c r="R88" s="85"/>
      <c r="S88" s="85"/>
    </row>
    <row r="89" spans="1:19" s="3" customFormat="1" x14ac:dyDescent="0.2">
      <c r="A89" s="85"/>
      <c r="B89" s="85"/>
      <c r="C89" s="83">
        <v>0</v>
      </c>
      <c r="D89" s="83">
        <v>0</v>
      </c>
      <c r="E89" s="84">
        <v>0</v>
      </c>
      <c r="F89" s="86"/>
      <c r="G89" s="82"/>
      <c r="H89" s="84">
        <v>0</v>
      </c>
      <c r="I89" s="84">
        <v>0</v>
      </c>
      <c r="J89" s="84">
        <f t="shared" si="3"/>
        <v>0</v>
      </c>
      <c r="K89" s="87"/>
      <c r="L89" s="82"/>
      <c r="M89" s="81"/>
      <c r="N89" s="81"/>
      <c r="O89" s="82"/>
      <c r="P89" s="82"/>
      <c r="Q89" s="82"/>
      <c r="R89" s="85"/>
      <c r="S89" s="85"/>
    </row>
    <row r="90" spans="1:19" s="3" customFormat="1" x14ac:dyDescent="0.2">
      <c r="A90" s="85"/>
      <c r="B90" s="85"/>
      <c r="C90" s="83">
        <v>0</v>
      </c>
      <c r="D90" s="83">
        <v>0</v>
      </c>
      <c r="E90" s="84">
        <v>0</v>
      </c>
      <c r="F90" s="86"/>
      <c r="G90" s="82"/>
      <c r="H90" s="84">
        <v>0</v>
      </c>
      <c r="I90" s="84">
        <v>0</v>
      </c>
      <c r="J90" s="84">
        <f t="shared" si="3"/>
        <v>0</v>
      </c>
      <c r="K90" s="87"/>
      <c r="L90" s="82"/>
      <c r="M90" s="81"/>
      <c r="N90" s="81"/>
      <c r="O90" s="82"/>
      <c r="P90" s="82"/>
      <c r="Q90" s="82"/>
      <c r="R90" s="85"/>
      <c r="S90" s="85"/>
    </row>
    <row r="91" spans="1:19" s="3" customFormat="1" x14ac:dyDescent="0.2">
      <c r="A91" s="85"/>
      <c r="B91" s="85"/>
      <c r="C91" s="83">
        <v>0</v>
      </c>
      <c r="D91" s="83">
        <v>0</v>
      </c>
      <c r="E91" s="84">
        <v>0</v>
      </c>
      <c r="F91" s="86"/>
      <c r="G91" s="82"/>
      <c r="H91" s="84">
        <v>0</v>
      </c>
      <c r="I91" s="84">
        <v>0</v>
      </c>
      <c r="J91" s="84">
        <f t="shared" si="3"/>
        <v>0</v>
      </c>
      <c r="K91" s="87"/>
      <c r="L91" s="82"/>
      <c r="M91" s="81"/>
      <c r="N91" s="81"/>
      <c r="O91" s="82"/>
      <c r="P91" s="82"/>
      <c r="Q91" s="82"/>
      <c r="R91" s="85"/>
      <c r="S91" s="85"/>
    </row>
    <row r="92" spans="1:19" s="3" customFormat="1" x14ac:dyDescent="0.2">
      <c r="A92" s="85"/>
      <c r="B92" s="85"/>
      <c r="C92" s="83">
        <v>0</v>
      </c>
      <c r="D92" s="83">
        <v>0</v>
      </c>
      <c r="E92" s="84">
        <v>0</v>
      </c>
      <c r="F92" s="86"/>
      <c r="G92" s="82"/>
      <c r="H92" s="84">
        <v>0</v>
      </c>
      <c r="I92" s="84">
        <v>0</v>
      </c>
      <c r="J92" s="84">
        <f t="shared" si="3"/>
        <v>0</v>
      </c>
      <c r="K92" s="87"/>
      <c r="L92" s="82"/>
      <c r="M92" s="81"/>
      <c r="N92" s="81"/>
      <c r="O92" s="82"/>
      <c r="P92" s="82"/>
      <c r="Q92" s="82"/>
      <c r="R92" s="85"/>
      <c r="S92" s="85"/>
    </row>
    <row r="93" spans="1:19" s="3" customFormat="1" x14ac:dyDescent="0.2">
      <c r="A93" s="85"/>
      <c r="B93" s="85"/>
      <c r="C93" s="83">
        <v>0</v>
      </c>
      <c r="D93" s="83">
        <v>0</v>
      </c>
      <c r="E93" s="84">
        <v>0</v>
      </c>
      <c r="F93" s="86"/>
      <c r="G93" s="82"/>
      <c r="H93" s="84">
        <v>0</v>
      </c>
      <c r="I93" s="84">
        <v>0</v>
      </c>
      <c r="J93" s="84">
        <f t="shared" si="3"/>
        <v>0</v>
      </c>
      <c r="K93" s="87"/>
      <c r="L93" s="82"/>
      <c r="M93" s="81"/>
      <c r="N93" s="81"/>
      <c r="O93" s="82"/>
      <c r="P93" s="82"/>
      <c r="Q93" s="82"/>
      <c r="R93" s="85"/>
      <c r="S93" s="85"/>
    </row>
    <row r="94" spans="1:19" s="3" customFormat="1" x14ac:dyDescent="0.2">
      <c r="A94" s="85"/>
      <c r="B94" s="85"/>
      <c r="C94" s="83">
        <v>0</v>
      </c>
      <c r="D94" s="83">
        <v>0</v>
      </c>
      <c r="E94" s="84">
        <v>0</v>
      </c>
      <c r="F94" s="86"/>
      <c r="G94" s="82"/>
      <c r="H94" s="84">
        <v>0</v>
      </c>
      <c r="I94" s="84">
        <v>0</v>
      </c>
      <c r="J94" s="84">
        <f t="shared" si="3"/>
        <v>0</v>
      </c>
      <c r="K94" s="87"/>
      <c r="L94" s="82"/>
      <c r="M94" s="81"/>
      <c r="N94" s="81"/>
      <c r="O94" s="82"/>
      <c r="P94" s="82"/>
      <c r="Q94" s="82"/>
      <c r="R94" s="85"/>
      <c r="S94" s="85"/>
    </row>
    <row r="95" spans="1:19" s="3" customFormat="1" x14ac:dyDescent="0.2">
      <c r="A95" s="85"/>
      <c r="B95" s="85"/>
      <c r="C95" s="83">
        <v>0</v>
      </c>
      <c r="D95" s="83">
        <v>0</v>
      </c>
      <c r="E95" s="84">
        <v>0</v>
      </c>
      <c r="F95" s="86"/>
      <c r="G95" s="82"/>
      <c r="H95" s="84">
        <v>0</v>
      </c>
      <c r="I95" s="84">
        <v>0</v>
      </c>
      <c r="J95" s="84">
        <f t="shared" si="3"/>
        <v>0</v>
      </c>
      <c r="K95" s="87"/>
      <c r="L95" s="82"/>
      <c r="M95" s="81"/>
      <c r="N95" s="81"/>
      <c r="O95" s="82"/>
      <c r="P95" s="82"/>
      <c r="Q95" s="82"/>
      <c r="R95" s="85"/>
      <c r="S95" s="85"/>
    </row>
    <row r="96" spans="1:19" s="3" customFormat="1" x14ac:dyDescent="0.2">
      <c r="A96" s="85"/>
      <c r="B96" s="85"/>
      <c r="C96" s="83">
        <v>0</v>
      </c>
      <c r="D96" s="83">
        <v>0</v>
      </c>
      <c r="E96" s="84">
        <v>0</v>
      </c>
      <c r="F96" s="86"/>
      <c r="G96" s="82"/>
      <c r="H96" s="84">
        <v>0</v>
      </c>
      <c r="I96" s="84">
        <v>0</v>
      </c>
      <c r="J96" s="84">
        <f t="shared" si="3"/>
        <v>0</v>
      </c>
      <c r="K96" s="87"/>
      <c r="L96" s="82"/>
      <c r="M96" s="81"/>
      <c r="N96" s="81"/>
      <c r="O96" s="82"/>
      <c r="P96" s="82"/>
      <c r="Q96" s="82"/>
      <c r="R96" s="85"/>
      <c r="S96" s="85"/>
    </row>
    <row r="97" spans="1:19" s="3" customFormat="1" x14ac:dyDescent="0.2">
      <c r="A97" s="85"/>
      <c r="B97" s="85"/>
      <c r="C97" s="83">
        <v>0</v>
      </c>
      <c r="D97" s="83">
        <v>0</v>
      </c>
      <c r="E97" s="84">
        <v>0</v>
      </c>
      <c r="F97" s="86"/>
      <c r="G97" s="82"/>
      <c r="H97" s="84">
        <v>0</v>
      </c>
      <c r="I97" s="84">
        <v>0</v>
      </c>
      <c r="J97" s="84">
        <f t="shared" si="3"/>
        <v>0</v>
      </c>
      <c r="K97" s="87"/>
      <c r="L97" s="82"/>
      <c r="M97" s="81"/>
      <c r="N97" s="81"/>
      <c r="O97" s="82"/>
      <c r="P97" s="82"/>
      <c r="Q97" s="82"/>
      <c r="R97" s="85"/>
      <c r="S97" s="85"/>
    </row>
    <row r="98" spans="1:19" s="3" customFormat="1" x14ac:dyDescent="0.2">
      <c r="A98" s="85"/>
      <c r="B98" s="85"/>
      <c r="C98" s="83">
        <v>0</v>
      </c>
      <c r="D98" s="83">
        <v>0</v>
      </c>
      <c r="E98" s="84">
        <v>0</v>
      </c>
      <c r="F98" s="86"/>
      <c r="G98" s="82"/>
      <c r="H98" s="84">
        <v>0</v>
      </c>
      <c r="I98" s="84">
        <v>0</v>
      </c>
      <c r="J98" s="84">
        <f t="shared" si="3"/>
        <v>0</v>
      </c>
      <c r="K98" s="87"/>
      <c r="L98" s="82"/>
      <c r="M98" s="81"/>
      <c r="N98" s="81"/>
      <c r="O98" s="82"/>
      <c r="P98" s="82"/>
      <c r="Q98" s="82"/>
      <c r="R98" s="85"/>
      <c r="S98" s="85"/>
    </row>
    <row r="99" spans="1:19" s="3" customFormat="1" x14ac:dyDescent="0.2">
      <c r="A99" s="85"/>
      <c r="B99" s="85"/>
      <c r="C99" s="83">
        <v>0</v>
      </c>
      <c r="D99" s="83">
        <v>0</v>
      </c>
      <c r="E99" s="84">
        <v>0</v>
      </c>
      <c r="F99" s="86"/>
      <c r="G99" s="82"/>
      <c r="H99" s="84">
        <v>0</v>
      </c>
      <c r="I99" s="84">
        <v>0</v>
      </c>
      <c r="J99" s="84">
        <f t="shared" si="3"/>
        <v>0</v>
      </c>
      <c r="K99" s="87"/>
      <c r="L99" s="82"/>
      <c r="M99" s="81"/>
      <c r="N99" s="81"/>
      <c r="O99" s="82"/>
      <c r="P99" s="82"/>
      <c r="Q99" s="82"/>
      <c r="R99" s="85"/>
      <c r="S99" s="85"/>
    </row>
    <row r="100" spans="1:19" s="3" customFormat="1" x14ac:dyDescent="0.2">
      <c r="A100" s="85"/>
      <c r="B100" s="85"/>
      <c r="C100" s="83">
        <v>0</v>
      </c>
      <c r="D100" s="83">
        <v>0</v>
      </c>
      <c r="E100" s="84">
        <v>0</v>
      </c>
      <c r="F100" s="86"/>
      <c r="G100" s="82"/>
      <c r="H100" s="84">
        <v>0</v>
      </c>
      <c r="I100" s="84">
        <v>0</v>
      </c>
      <c r="J100" s="84">
        <f t="shared" si="3"/>
        <v>0</v>
      </c>
      <c r="K100" s="87"/>
      <c r="L100" s="82"/>
      <c r="M100" s="81"/>
      <c r="N100" s="81"/>
      <c r="O100" s="82"/>
      <c r="P100" s="82"/>
      <c r="Q100" s="82"/>
      <c r="R100" s="85"/>
      <c r="S100" s="85"/>
    </row>
    <row r="101" spans="1:19" s="3" customFormat="1" x14ac:dyDescent="0.2">
      <c r="A101" s="85"/>
      <c r="B101" s="85"/>
      <c r="C101" s="83">
        <v>0</v>
      </c>
      <c r="D101" s="83">
        <v>0</v>
      </c>
      <c r="E101" s="84">
        <v>0</v>
      </c>
      <c r="F101" s="86"/>
      <c r="G101" s="82"/>
      <c r="H101" s="84">
        <v>0</v>
      </c>
      <c r="I101" s="84">
        <v>0</v>
      </c>
      <c r="J101" s="84">
        <f t="shared" si="3"/>
        <v>0</v>
      </c>
      <c r="K101" s="87"/>
      <c r="L101" s="82"/>
      <c r="M101" s="81"/>
      <c r="N101" s="81"/>
      <c r="O101" s="82"/>
      <c r="P101" s="82"/>
      <c r="Q101" s="82"/>
      <c r="R101" s="85"/>
      <c r="S101" s="85"/>
    </row>
    <row r="102" spans="1:19" s="3" customFormat="1" x14ac:dyDescent="0.2">
      <c r="A102" s="85"/>
      <c r="B102" s="85"/>
      <c r="C102" s="83">
        <v>0</v>
      </c>
      <c r="D102" s="83">
        <v>0</v>
      </c>
      <c r="E102" s="84">
        <v>0</v>
      </c>
      <c r="F102" s="86"/>
      <c r="G102" s="82"/>
      <c r="H102" s="84">
        <v>0</v>
      </c>
      <c r="I102" s="84">
        <v>0</v>
      </c>
      <c r="J102" s="84">
        <f t="shared" si="3"/>
        <v>0</v>
      </c>
      <c r="K102" s="87"/>
      <c r="L102" s="82"/>
      <c r="M102" s="81"/>
      <c r="N102" s="81"/>
      <c r="O102" s="82"/>
      <c r="P102" s="82"/>
      <c r="Q102" s="82"/>
      <c r="R102" s="85"/>
      <c r="S102" s="85"/>
    </row>
    <row r="103" spans="1:19" s="3" customFormat="1" x14ac:dyDescent="0.2">
      <c r="A103" s="85"/>
      <c r="B103" s="85"/>
      <c r="C103" s="83">
        <v>0</v>
      </c>
      <c r="D103" s="83">
        <v>0</v>
      </c>
      <c r="E103" s="84">
        <v>0</v>
      </c>
      <c r="F103" s="86"/>
      <c r="G103" s="82"/>
      <c r="H103" s="84">
        <v>0</v>
      </c>
      <c r="I103" s="84">
        <v>0</v>
      </c>
      <c r="J103" s="84">
        <f t="shared" si="3"/>
        <v>0</v>
      </c>
      <c r="K103" s="87"/>
      <c r="L103" s="82"/>
      <c r="M103" s="81"/>
      <c r="N103" s="81"/>
      <c r="O103" s="82"/>
      <c r="P103" s="82"/>
      <c r="Q103" s="82"/>
      <c r="R103" s="85"/>
      <c r="S103" s="85"/>
    </row>
    <row r="104" spans="1:19" s="3" customFormat="1" x14ac:dyDescent="0.2">
      <c r="A104" s="85"/>
      <c r="B104" s="85"/>
      <c r="C104" s="83">
        <v>0</v>
      </c>
      <c r="D104" s="83">
        <v>0</v>
      </c>
      <c r="E104" s="84">
        <v>0</v>
      </c>
      <c r="F104" s="86"/>
      <c r="G104" s="82"/>
      <c r="H104" s="84">
        <v>0</v>
      </c>
      <c r="I104" s="84">
        <v>0</v>
      </c>
      <c r="J104" s="84">
        <f t="shared" si="3"/>
        <v>0</v>
      </c>
      <c r="K104" s="87"/>
      <c r="L104" s="82"/>
      <c r="M104" s="81"/>
      <c r="N104" s="81"/>
      <c r="O104" s="82"/>
      <c r="P104" s="82"/>
      <c r="Q104" s="82"/>
      <c r="R104" s="85"/>
      <c r="S104" s="85"/>
    </row>
    <row r="105" spans="1:19" s="3" customFormat="1" x14ac:dyDescent="0.2">
      <c r="A105" s="85"/>
      <c r="B105" s="85"/>
      <c r="C105" s="83">
        <v>0</v>
      </c>
      <c r="D105" s="83">
        <v>0</v>
      </c>
      <c r="E105" s="84">
        <v>0</v>
      </c>
      <c r="F105" s="86"/>
      <c r="G105" s="82"/>
      <c r="H105" s="84">
        <v>0</v>
      </c>
      <c r="I105" s="84">
        <v>0</v>
      </c>
      <c r="J105" s="84">
        <f t="shared" si="3"/>
        <v>0</v>
      </c>
      <c r="K105" s="87"/>
      <c r="L105" s="82"/>
      <c r="M105" s="81"/>
      <c r="N105" s="81"/>
      <c r="O105" s="82"/>
      <c r="P105" s="82"/>
      <c r="Q105" s="82"/>
      <c r="R105" s="85"/>
      <c r="S105" s="85"/>
    </row>
    <row r="106" spans="1:19" s="3" customFormat="1" x14ac:dyDescent="0.2">
      <c r="A106" s="85"/>
      <c r="B106" s="85"/>
      <c r="C106" s="83">
        <v>0</v>
      </c>
      <c r="D106" s="83">
        <v>0</v>
      </c>
      <c r="E106" s="84">
        <v>0</v>
      </c>
      <c r="F106" s="86"/>
      <c r="G106" s="82"/>
      <c r="H106" s="84">
        <v>0</v>
      </c>
      <c r="I106" s="84">
        <v>0</v>
      </c>
      <c r="J106" s="84">
        <f t="shared" si="3"/>
        <v>0</v>
      </c>
      <c r="K106" s="87"/>
      <c r="L106" s="82"/>
      <c r="M106" s="81"/>
      <c r="N106" s="81"/>
      <c r="O106" s="82"/>
      <c r="P106" s="82"/>
      <c r="Q106" s="82"/>
      <c r="R106" s="85"/>
      <c r="S106" s="85"/>
    </row>
    <row r="107" spans="1:19" s="3" customFormat="1" x14ac:dyDescent="0.2">
      <c r="A107" s="85"/>
      <c r="B107" s="85"/>
      <c r="C107" s="83">
        <v>0</v>
      </c>
      <c r="D107" s="83">
        <v>0</v>
      </c>
      <c r="E107" s="84">
        <v>0</v>
      </c>
      <c r="F107" s="86"/>
      <c r="G107" s="82"/>
      <c r="H107" s="84">
        <v>0</v>
      </c>
      <c r="I107" s="84">
        <v>0</v>
      </c>
      <c r="J107" s="84">
        <f t="shared" si="3"/>
        <v>0</v>
      </c>
      <c r="K107" s="87"/>
      <c r="L107" s="82"/>
      <c r="M107" s="81"/>
      <c r="N107" s="81"/>
      <c r="O107" s="82"/>
      <c r="P107" s="82"/>
      <c r="Q107" s="82"/>
      <c r="R107" s="85"/>
      <c r="S107" s="85"/>
    </row>
    <row r="108" spans="1:19" s="3" customFormat="1" x14ac:dyDescent="0.2">
      <c r="A108" s="85"/>
      <c r="B108" s="85"/>
      <c r="C108" s="83">
        <v>0</v>
      </c>
      <c r="D108" s="83">
        <v>0</v>
      </c>
      <c r="E108" s="84">
        <v>0</v>
      </c>
      <c r="F108" s="86"/>
      <c r="G108" s="82"/>
      <c r="H108" s="84">
        <v>0</v>
      </c>
      <c r="I108" s="84">
        <v>0</v>
      </c>
      <c r="J108" s="84">
        <f t="shared" si="3"/>
        <v>0</v>
      </c>
      <c r="K108" s="87"/>
      <c r="L108" s="82"/>
      <c r="M108" s="81"/>
      <c r="N108" s="81"/>
      <c r="O108" s="82"/>
      <c r="P108" s="82"/>
      <c r="Q108" s="82"/>
      <c r="R108" s="85"/>
      <c r="S108" s="85"/>
    </row>
    <row r="109" spans="1:19" s="3" customFormat="1" x14ac:dyDescent="0.2">
      <c r="A109" s="85"/>
      <c r="B109" s="85"/>
      <c r="C109" s="83">
        <v>0</v>
      </c>
      <c r="D109" s="83">
        <v>0</v>
      </c>
      <c r="E109" s="84">
        <v>0</v>
      </c>
      <c r="F109" s="86"/>
      <c r="G109" s="82"/>
      <c r="H109" s="84">
        <v>0</v>
      </c>
      <c r="I109" s="84">
        <v>0</v>
      </c>
      <c r="J109" s="84">
        <f t="shared" si="3"/>
        <v>0</v>
      </c>
      <c r="K109" s="87"/>
      <c r="L109" s="82"/>
      <c r="M109" s="81"/>
      <c r="N109" s="81"/>
      <c r="O109" s="82"/>
      <c r="P109" s="82"/>
      <c r="Q109" s="82"/>
      <c r="R109" s="85"/>
      <c r="S109" s="85"/>
    </row>
    <row r="110" spans="1:19" s="3" customFormat="1" x14ac:dyDescent="0.2">
      <c r="A110" s="85"/>
      <c r="B110" s="85"/>
      <c r="C110" s="83">
        <v>0</v>
      </c>
      <c r="D110" s="83">
        <v>0</v>
      </c>
      <c r="E110" s="84">
        <v>0</v>
      </c>
      <c r="F110" s="86"/>
      <c r="G110" s="82"/>
      <c r="H110" s="84">
        <v>0</v>
      </c>
      <c r="I110" s="84">
        <v>0</v>
      </c>
      <c r="J110" s="84">
        <f t="shared" si="3"/>
        <v>0</v>
      </c>
      <c r="K110" s="87"/>
      <c r="L110" s="82"/>
      <c r="M110" s="81"/>
      <c r="N110" s="81"/>
      <c r="O110" s="82"/>
      <c r="P110" s="82"/>
      <c r="Q110" s="82"/>
      <c r="R110" s="85"/>
      <c r="S110" s="85"/>
    </row>
    <row r="111" spans="1:19" s="3" customFormat="1" x14ac:dyDescent="0.2">
      <c r="A111" s="85"/>
      <c r="B111" s="85"/>
      <c r="C111" s="83">
        <v>0</v>
      </c>
      <c r="D111" s="83">
        <v>0</v>
      </c>
      <c r="E111" s="84">
        <v>0</v>
      </c>
      <c r="F111" s="86"/>
      <c r="G111" s="82"/>
      <c r="H111" s="84">
        <v>0</v>
      </c>
      <c r="I111" s="84">
        <v>0</v>
      </c>
      <c r="J111" s="84">
        <f t="shared" si="3"/>
        <v>0</v>
      </c>
      <c r="K111" s="87"/>
      <c r="L111" s="82"/>
      <c r="M111" s="81"/>
      <c r="N111" s="81"/>
      <c r="O111" s="82"/>
      <c r="P111" s="82"/>
      <c r="Q111" s="82"/>
      <c r="R111" s="85"/>
      <c r="S111" s="85"/>
    </row>
    <row r="112" spans="1:19" s="3" customFormat="1" x14ac:dyDescent="0.2">
      <c r="A112" s="85"/>
      <c r="B112" s="85"/>
      <c r="C112" s="83">
        <v>0</v>
      </c>
      <c r="D112" s="83">
        <v>0</v>
      </c>
      <c r="E112" s="84">
        <v>0</v>
      </c>
      <c r="F112" s="86"/>
      <c r="G112" s="82"/>
      <c r="H112" s="84">
        <v>0</v>
      </c>
      <c r="I112" s="84">
        <v>0</v>
      </c>
      <c r="J112" s="84">
        <f t="shared" si="3"/>
        <v>0</v>
      </c>
      <c r="K112" s="87"/>
      <c r="L112" s="82"/>
      <c r="M112" s="81"/>
      <c r="N112" s="81"/>
      <c r="O112" s="82"/>
      <c r="P112" s="82"/>
      <c r="Q112" s="82"/>
      <c r="R112" s="85"/>
      <c r="S112" s="85"/>
    </row>
    <row r="113" spans="1:19" s="3" customFormat="1" x14ac:dyDescent="0.2">
      <c r="A113" s="85"/>
      <c r="B113" s="85"/>
      <c r="C113" s="83">
        <v>0</v>
      </c>
      <c r="D113" s="83">
        <v>0</v>
      </c>
      <c r="E113" s="84">
        <v>0</v>
      </c>
      <c r="F113" s="86"/>
      <c r="G113" s="82"/>
      <c r="H113" s="84">
        <v>0</v>
      </c>
      <c r="I113" s="84">
        <v>0</v>
      </c>
      <c r="J113" s="84">
        <f t="shared" si="3"/>
        <v>0</v>
      </c>
      <c r="K113" s="87"/>
      <c r="L113" s="82"/>
      <c r="M113" s="81"/>
      <c r="N113" s="81"/>
      <c r="O113" s="82"/>
      <c r="P113" s="82"/>
      <c r="Q113" s="82"/>
      <c r="R113" s="85"/>
      <c r="S113" s="85"/>
    </row>
    <row r="114" spans="1:19" s="3" customFormat="1" x14ac:dyDescent="0.2">
      <c r="A114" s="85"/>
      <c r="B114" s="85"/>
      <c r="C114" s="83">
        <v>0</v>
      </c>
      <c r="D114" s="83">
        <v>0</v>
      </c>
      <c r="E114" s="84">
        <v>0</v>
      </c>
      <c r="F114" s="86"/>
      <c r="G114" s="82"/>
      <c r="H114" s="84">
        <v>0</v>
      </c>
      <c r="I114" s="84">
        <v>0</v>
      </c>
      <c r="J114" s="84">
        <f t="shared" si="3"/>
        <v>0</v>
      </c>
      <c r="K114" s="87"/>
      <c r="L114" s="82"/>
      <c r="M114" s="81"/>
      <c r="N114" s="81"/>
      <c r="O114" s="82"/>
      <c r="P114" s="82"/>
      <c r="Q114" s="82"/>
      <c r="R114" s="85"/>
      <c r="S114" s="85"/>
    </row>
    <row r="115" spans="1:19" s="21" customFormat="1" x14ac:dyDescent="0.2">
      <c r="A115" s="20" t="s">
        <v>90</v>
      </c>
      <c r="C115" s="25"/>
      <c r="D115" s="20" t="s">
        <v>90</v>
      </c>
      <c r="E115" s="25"/>
      <c r="F115" s="26"/>
      <c r="H115" s="25"/>
      <c r="I115" s="25"/>
      <c r="J115" s="25"/>
      <c r="K115" s="27"/>
    </row>
  </sheetData>
  <sheetProtection algorithmName="SHA-512" hashValue="93MbOb/hlayZnTavpoDWOrUX6fTmhPaI22ssXOtiBY9S67LO4lo8qULOy6ZnKxExmu5jW3EsIxELIm+wXV1UYg==" saltValue="WlulXRuEFhkmCcr/fdJB5Q==" spinCount="100000" sheet="1" objects="1" scenarios="1" formatColumns="0" formatRows="0" insertRows="0"/>
  <conditionalFormatting sqref="M31:Q32 M55:Q65">
    <cfRule type="expression" dxfId="36" priority="37">
      <formula>$L31="No"</formula>
    </cfRule>
  </conditionalFormatting>
  <conditionalFormatting sqref="M66:Q114">
    <cfRule type="expression" dxfId="35" priority="34">
      <formula>$L66="No"</formula>
    </cfRule>
  </conditionalFormatting>
  <conditionalFormatting sqref="M10:P10">
    <cfRule type="expression" dxfId="34" priority="31">
      <formula>$L10="No"</formula>
    </cfRule>
  </conditionalFormatting>
  <conditionalFormatting sqref="Q10 Q38:Q42">
    <cfRule type="expression" dxfId="33" priority="32">
      <formula>$L9="No"</formula>
    </cfRule>
  </conditionalFormatting>
  <conditionalFormatting sqref="M11:P26 M28:P28 M30:P30">
    <cfRule type="expression" dxfId="32" priority="29">
      <formula>$L11="No"</formula>
    </cfRule>
  </conditionalFormatting>
  <conditionalFormatting sqref="Q11:Q26 Q28 Q30">
    <cfRule type="expression" dxfId="31" priority="30">
      <formula>$L10="No"</formula>
    </cfRule>
  </conditionalFormatting>
  <conditionalFormatting sqref="M27:P27">
    <cfRule type="expression" dxfId="30" priority="27">
      <formula>$L27="No"</formula>
    </cfRule>
  </conditionalFormatting>
  <conditionalFormatting sqref="Q27">
    <cfRule type="expression" dxfId="29" priority="28">
      <formula>$L26="No"</formula>
    </cfRule>
  </conditionalFormatting>
  <conditionalFormatting sqref="M46:P54 M33:P37">
    <cfRule type="expression" dxfId="28" priority="24">
      <formula>$L33="No"</formula>
    </cfRule>
  </conditionalFormatting>
  <conditionalFormatting sqref="Q33:Q36 Q46:Q54">
    <cfRule type="expression" dxfId="27" priority="25">
      <formula>$L32="No"</formula>
    </cfRule>
  </conditionalFormatting>
  <conditionalFormatting sqref="M34:P39">
    <cfRule type="expression" dxfId="26" priority="23">
      <formula>$L34="No"</formula>
    </cfRule>
  </conditionalFormatting>
  <conditionalFormatting sqref="M43:P43">
    <cfRule type="expression" dxfId="25" priority="22">
      <formula>$L43="No"</formula>
    </cfRule>
  </conditionalFormatting>
  <conditionalFormatting sqref="M40:P42">
    <cfRule type="expression" dxfId="24" priority="21">
      <formula>$L40="No"</formula>
    </cfRule>
  </conditionalFormatting>
  <conditionalFormatting sqref="M40:P42">
    <cfRule type="expression" dxfId="23" priority="20">
      <formula>$L40="No"</formula>
    </cfRule>
  </conditionalFormatting>
  <conditionalFormatting sqref="M39:P39">
    <cfRule type="expression" dxfId="22" priority="19">
      <formula>$L39="No"</formula>
    </cfRule>
  </conditionalFormatting>
  <conditionalFormatting sqref="M40:P42">
    <cfRule type="expression" dxfId="21" priority="18">
      <formula>$L40="No"</formula>
    </cfRule>
  </conditionalFormatting>
  <conditionalFormatting sqref="M39:P39">
    <cfRule type="expression" dxfId="20" priority="17">
      <formula>$L39="No"</formula>
    </cfRule>
  </conditionalFormatting>
  <conditionalFormatting sqref="M39:P39">
    <cfRule type="expression" dxfId="19" priority="16">
      <formula>$L39="No"</formula>
    </cfRule>
  </conditionalFormatting>
  <conditionalFormatting sqref="M38:P38">
    <cfRule type="expression" dxfId="18" priority="15">
      <formula>$L38="No"</formula>
    </cfRule>
  </conditionalFormatting>
  <conditionalFormatting sqref="M40:P42">
    <cfRule type="expression" dxfId="17" priority="14">
      <formula>$L40="No"</formula>
    </cfRule>
  </conditionalFormatting>
  <conditionalFormatting sqref="M39:P39">
    <cfRule type="expression" dxfId="16" priority="13">
      <formula>$L39="No"</formula>
    </cfRule>
  </conditionalFormatting>
  <conditionalFormatting sqref="M39:P39">
    <cfRule type="expression" dxfId="15" priority="12">
      <formula>$L39="No"</formula>
    </cfRule>
  </conditionalFormatting>
  <conditionalFormatting sqref="M38:P38">
    <cfRule type="expression" dxfId="14" priority="11">
      <formula>$L38="No"</formula>
    </cfRule>
  </conditionalFormatting>
  <conditionalFormatting sqref="M39:P39">
    <cfRule type="expression" dxfId="13" priority="10">
      <formula>$L39="No"</formula>
    </cfRule>
  </conditionalFormatting>
  <conditionalFormatting sqref="M38:P38">
    <cfRule type="expression" dxfId="12" priority="9">
      <formula>$L38="No"</formula>
    </cfRule>
  </conditionalFormatting>
  <conditionalFormatting sqref="M38:P38">
    <cfRule type="expression" dxfId="11" priority="8">
      <formula>$L38="No"</formula>
    </cfRule>
  </conditionalFormatting>
  <conditionalFormatting sqref="M37:P37">
    <cfRule type="expression" dxfId="10" priority="7">
      <formula>$L37="No"</formula>
    </cfRule>
  </conditionalFormatting>
  <conditionalFormatting sqref="Q37">
    <cfRule type="expression" dxfId="9" priority="26">
      <formula>$L35="No"</formula>
    </cfRule>
  </conditionalFormatting>
  <conditionalFormatting sqref="Q44">
    <cfRule type="expression" dxfId="8" priority="6">
      <formula>$L43="No"</formula>
    </cfRule>
  </conditionalFormatting>
  <conditionalFormatting sqref="M44:P44">
    <cfRule type="expression" dxfId="7" priority="5">
      <formula>$L44="No"</formula>
    </cfRule>
  </conditionalFormatting>
  <conditionalFormatting sqref="Q45">
    <cfRule type="expression" dxfId="6" priority="4">
      <formula>$L44="No"</formula>
    </cfRule>
  </conditionalFormatting>
  <conditionalFormatting sqref="M45:P45">
    <cfRule type="expression" dxfId="5" priority="3">
      <formula>$L45="No"</formula>
    </cfRule>
  </conditionalFormatting>
  <conditionalFormatting sqref="M29:P29">
    <cfRule type="expression" dxfId="4" priority="1">
      <formula>$L29="No"</formula>
    </cfRule>
  </conditionalFormatting>
  <conditionalFormatting sqref="Q29">
    <cfRule type="expression" dxfId="3" priority="2">
      <formula>$L25="No"</formula>
    </cfRule>
  </conditionalFormatting>
  <conditionalFormatting sqref="Q43">
    <cfRule type="expression" dxfId="2" priority="38">
      <formula>$L40="No"</formula>
    </cfRule>
  </conditionalFormatting>
  <hyperlinks>
    <hyperlink ref="A9" location="'6 - Instructions and Glossary'!A12:E12" display="Outstanding debt obligation*" xr:uid="{00000000-0004-0000-0200-000000000000}"/>
    <hyperlink ref="B9" location="'6 - Instructions and Glossary'!A13:E13" display="If debt is conduit or component debt, enter related entity name:" xr:uid="{00000000-0004-0000-0200-000001000000}"/>
    <hyperlink ref="C9" location="'6 - Instructions and Glossary'!A14:E14" display="Principal issued*" xr:uid="{00000000-0004-0000-0200-000002000000}"/>
    <hyperlink ref="D9" location="'6 - Instructions and Glossary'!A15:E15" display="Principal outstanding*" xr:uid="{00000000-0004-0000-0200-000003000000}"/>
    <hyperlink ref="E9" location="'6 - Instructions and Glossary'!A16:E16" display="Combined principal and interest required to pay each outstanding debt obligation on time and in full*" xr:uid="{00000000-0004-0000-0200-000004000000}"/>
    <hyperlink ref="F9" location="'6 - Instructions and Glossary'!A17:E17" display="Final maturity date* (MM/DD/YYYY)" xr:uid="{00000000-0004-0000-0200-000005000000}"/>
    <hyperlink ref="G9" location="'6 - Instructions and Glossary'!A18:E18" display="Is the debt secured in any way by ad valorem taxes?*" xr:uid="{00000000-0004-0000-0200-000006000000}"/>
    <hyperlink ref="H9" location="'6 - Instructions and Glossary'!A19:E19" display="Total proceeds received*" xr:uid="{00000000-0004-0000-0200-000007000000}"/>
    <hyperlink ref="I9" location="'6 - Instructions and Glossary'!A20:E20" display="Proceeds spent*" xr:uid="{00000000-0004-0000-0200-000008000000}"/>
    <hyperlink ref="J9" location="'6 - Instructions and Glossary'!A21:E21" display="Proceeds unspent*" xr:uid="{00000000-0004-0000-0200-000009000000}"/>
    <hyperlink ref="K9" location="'6 - Instructions and Glossary'!A22:E22" display="Official stated purpose for which the debt obligation was authorized*" xr:uid="{00000000-0004-0000-0200-00000A000000}"/>
    <hyperlink ref="L9:Q9" location="'6 - Instructions and Glossary'!A23:E23" display="Is the debt obligation rated by any nationally recognized credit rating organization?*" xr:uid="{00000000-0004-0000-0200-00000B000000}"/>
  </hyperlinks>
  <pageMargins left="0.7" right="0.7" top="0.75" bottom="0.75" header="0.3" footer="0.3"/>
  <pageSetup paperSize="5" scale="38" fitToHeight="6"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200-000000000000}">
          <x14:formula1>
            <xm:f>Hide!$A$1:$A$3</xm:f>
          </x14:formula1>
          <xm:sqref>L10:L114 G10:G114</xm:sqref>
        </x14:dataValidation>
        <x14:dataValidation type="list" allowBlank="1" showInputMessage="1" showErrorMessage="1" xr:uid="{00000000-0002-0000-0200-000001000000}">
          <x14:formula1>
            <xm:f>Hide!$D$2:$D$22</xm:f>
          </x14:formula1>
          <xm:sqref>M10:M114</xm:sqref>
        </x14:dataValidation>
        <x14:dataValidation type="list" allowBlank="1" showInputMessage="1" showErrorMessage="1" xr:uid="{00000000-0002-0000-0200-000002000000}">
          <x14:formula1>
            <xm:f>Hide!$E$2:$E$23</xm:f>
          </x14:formula1>
          <xm:sqref>N10:N114</xm:sqref>
        </x14:dataValidation>
        <x14:dataValidation type="list" allowBlank="1" showInputMessage="1" showErrorMessage="1" xr:uid="{00000000-0002-0000-0200-000003000000}">
          <x14:formula1>
            <xm:f>Hide!$F$2:$F$23</xm:f>
          </x14:formula1>
          <xm:sqref>O10:O114</xm:sqref>
        </x14:dataValidation>
        <x14:dataValidation type="list" allowBlank="1" showInputMessage="1" showErrorMessage="1" xr:uid="{00000000-0002-0000-0200-000004000000}">
          <x14:formula1>
            <xm:f>Hide!$G$2:$G$13</xm:f>
          </x14:formula1>
          <xm:sqref>P10:P114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sheetPr>
  <dimension ref="A1:S25"/>
  <sheetViews>
    <sheetView zoomScale="85" zoomScaleNormal="85" workbookViewId="0">
      <selection activeCell="B10" sqref="B10"/>
    </sheetView>
  </sheetViews>
  <sheetFormatPr baseColWidth="10" defaultColWidth="0" defaultRowHeight="16" zeroHeight="1" x14ac:dyDescent="0.2"/>
  <cols>
    <col min="1" max="1" width="66.33203125" style="1" customWidth="1"/>
    <col min="2" max="2" width="42.5" style="1" customWidth="1"/>
    <col min="3" max="3" width="17" style="5" hidden="1" customWidth="1"/>
    <col min="4" max="4" width="22.33203125" style="5" hidden="1" customWidth="1"/>
    <col min="5" max="5" width="28" style="5" hidden="1" customWidth="1"/>
    <col min="6" max="6" width="16.6640625" style="6" hidden="1" customWidth="1"/>
    <col min="7" max="7" width="22.1640625" style="1" hidden="1" customWidth="1"/>
    <col min="8" max="8" width="15.33203125" style="5" hidden="1" customWidth="1"/>
    <col min="9" max="9" width="17.83203125" style="5" hidden="1" customWidth="1"/>
    <col min="10" max="10" width="16.6640625" style="5" hidden="1" customWidth="1"/>
    <col min="11" max="11" width="32.1640625" style="7" hidden="1" customWidth="1"/>
    <col min="12" max="12" width="21.83203125" style="1" hidden="1" customWidth="1"/>
    <col min="13" max="16" width="10.6640625" style="1" hidden="1" customWidth="1"/>
    <col min="17" max="17" width="13.33203125" style="1" hidden="1" customWidth="1"/>
    <col min="18" max="18" width="23.6640625" style="1" hidden="1" customWidth="1"/>
    <col min="19" max="19" width="29.6640625" style="1" hidden="1" customWidth="1"/>
    <col min="20" max="16384" width="9.1640625" style="1" hidden="1"/>
  </cols>
  <sheetData>
    <row r="1" spans="1:11" x14ac:dyDescent="0.2">
      <c r="A1" s="23" t="s">
        <v>236</v>
      </c>
      <c r="B1" s="21"/>
      <c r="K1" s="1"/>
    </row>
    <row r="2" spans="1:11" x14ac:dyDescent="0.2">
      <c r="A2" s="12" t="s">
        <v>35</v>
      </c>
      <c r="B2" s="13"/>
      <c r="C2" s="1"/>
      <c r="D2" s="1"/>
      <c r="E2" s="1"/>
      <c r="F2" s="1"/>
      <c r="H2" s="1"/>
      <c r="I2" s="1"/>
      <c r="J2" s="1"/>
      <c r="K2" s="1"/>
    </row>
    <row r="3" spans="1:11" x14ac:dyDescent="0.2">
      <c r="A3" s="14" t="s">
        <v>1</v>
      </c>
      <c r="B3" s="75" t="str">
        <f>IF('1 - Contact Information'!B4="","",'1 - Contact Information'!B4)</f>
        <v>Williamson  County</v>
      </c>
      <c r="C3" s="1"/>
      <c r="D3" s="1"/>
      <c r="E3" s="1"/>
      <c r="F3" s="1"/>
      <c r="H3" s="1"/>
      <c r="I3" s="1"/>
      <c r="J3" s="1"/>
      <c r="K3" s="1"/>
    </row>
    <row r="4" spans="1:11" x14ac:dyDescent="0.2">
      <c r="A4" s="14" t="s">
        <v>2</v>
      </c>
      <c r="B4" s="75">
        <f>IF(OR('1 - Contact Information'!B7="",'1 - Contact Information'!B7="(select)"),"",'1 - Contact Information'!B7)</f>
        <v>2021</v>
      </c>
      <c r="C4" s="1"/>
      <c r="D4" s="1"/>
      <c r="E4" s="1"/>
      <c r="F4" s="1"/>
      <c r="H4" s="1"/>
      <c r="I4" s="1"/>
      <c r="J4" s="1"/>
      <c r="K4" s="1"/>
    </row>
    <row r="5" spans="1:11" x14ac:dyDescent="0.2">
      <c r="A5" s="35"/>
      <c r="B5" s="59"/>
      <c r="C5" s="1"/>
      <c r="D5" s="1"/>
      <c r="E5" s="1"/>
      <c r="F5" s="1"/>
      <c r="H5" s="1"/>
      <c r="I5" s="1"/>
      <c r="J5" s="1"/>
      <c r="K5" s="1"/>
    </row>
    <row r="6" spans="1:11" x14ac:dyDescent="0.2">
      <c r="A6" s="35" t="s">
        <v>277</v>
      </c>
      <c r="B6" s="59"/>
      <c r="C6" s="1"/>
      <c r="D6" s="1"/>
      <c r="E6" s="1"/>
      <c r="F6" s="1"/>
      <c r="H6" s="1"/>
      <c r="I6" s="1"/>
      <c r="J6" s="1"/>
      <c r="K6" s="1"/>
    </row>
    <row r="7" spans="1:11" x14ac:dyDescent="0.2">
      <c r="A7" s="35" t="s">
        <v>294</v>
      </c>
      <c r="B7" s="59"/>
      <c r="C7" s="1"/>
      <c r="D7" s="1"/>
      <c r="E7" s="1"/>
      <c r="F7" s="1"/>
      <c r="H7" s="1"/>
      <c r="I7" s="1"/>
      <c r="J7" s="1"/>
      <c r="K7" s="1"/>
    </row>
    <row r="8" spans="1:11" x14ac:dyDescent="0.2">
      <c r="A8" s="21" t="s">
        <v>297</v>
      </c>
      <c r="B8" s="21"/>
    </row>
    <row r="9" spans="1:11" x14ac:dyDescent="0.2">
      <c r="A9" s="30" t="s">
        <v>225</v>
      </c>
      <c r="B9" s="31"/>
    </row>
    <row r="10" spans="1:11" ht="17" x14ac:dyDescent="0.2">
      <c r="A10" s="57" t="s">
        <v>80</v>
      </c>
      <c r="B10" s="88">
        <v>1144250000</v>
      </c>
    </row>
    <row r="11" spans="1:11" ht="17" x14ac:dyDescent="0.2">
      <c r="A11" s="58" t="s">
        <v>81</v>
      </c>
      <c r="B11" s="89">
        <v>1144250000</v>
      </c>
    </row>
    <row r="12" spans="1:11" ht="34" x14ac:dyDescent="0.2">
      <c r="A12" s="58" t="s">
        <v>82</v>
      </c>
      <c r="B12" s="89">
        <v>1431248480.28</v>
      </c>
    </row>
    <row r="13" spans="1:11" x14ac:dyDescent="0.2">
      <c r="A13" s="21"/>
      <c r="B13" s="21"/>
    </row>
    <row r="14" spans="1:11" ht="34" x14ac:dyDescent="0.2">
      <c r="A14" s="28" t="s">
        <v>224</v>
      </c>
      <c r="B14" s="29"/>
    </row>
    <row r="15" spans="1:11" ht="17" x14ac:dyDescent="0.2">
      <c r="A15" s="57" t="s">
        <v>83</v>
      </c>
      <c r="B15" s="88">
        <v>1144250000</v>
      </c>
    </row>
    <row r="16" spans="1:11" ht="34" x14ac:dyDescent="0.2">
      <c r="A16" s="58" t="s">
        <v>84</v>
      </c>
      <c r="B16" s="89">
        <v>1144250000</v>
      </c>
    </row>
    <row r="17" spans="1:2" ht="34" x14ac:dyDescent="0.2">
      <c r="A17" s="58" t="s">
        <v>85</v>
      </c>
      <c r="B17" s="89">
        <v>1431248480</v>
      </c>
    </row>
    <row r="18" spans="1:2" x14ac:dyDescent="0.2">
      <c r="A18" s="21"/>
      <c r="B18" s="21"/>
    </row>
    <row r="19" spans="1:2" ht="34" x14ac:dyDescent="0.2">
      <c r="A19" s="28" t="s">
        <v>223</v>
      </c>
      <c r="B19" s="31"/>
    </row>
    <row r="20" spans="1:2" ht="17" x14ac:dyDescent="0.2">
      <c r="A20" s="57" t="s">
        <v>290</v>
      </c>
      <c r="B20" s="90">
        <v>609017</v>
      </c>
    </row>
    <row r="21" spans="1:2" ht="17" x14ac:dyDescent="0.2">
      <c r="A21" s="57" t="s">
        <v>291</v>
      </c>
      <c r="B21" s="91" t="s">
        <v>386</v>
      </c>
    </row>
    <row r="22" spans="1:2" ht="31.5" customHeight="1" x14ac:dyDescent="0.2">
      <c r="A22" s="57" t="s">
        <v>86</v>
      </c>
      <c r="B22" s="88">
        <f>B15/B20</f>
        <v>1878.8473884965445</v>
      </c>
    </row>
    <row r="23" spans="1:2" ht="34" x14ac:dyDescent="0.2">
      <c r="A23" s="58" t="s">
        <v>87</v>
      </c>
      <c r="B23" s="89">
        <f>B11/B20</f>
        <v>1878.8473884965445</v>
      </c>
    </row>
    <row r="24" spans="1:2" ht="47.25" customHeight="1" x14ac:dyDescent="0.2">
      <c r="A24" s="58" t="s">
        <v>88</v>
      </c>
      <c r="B24" s="89">
        <f>B17/B20</f>
        <v>2350.0961056916308</v>
      </c>
    </row>
    <row r="25" spans="1:2" x14ac:dyDescent="0.2">
      <c r="A25" s="20" t="s">
        <v>90</v>
      </c>
      <c r="B25" s="21"/>
    </row>
  </sheetData>
  <sheetProtection algorithmName="SHA-512" hashValue="yxtnOpS9OjLjmx95nvIOcJTrC5vd/igD6mevnQM5yL6pvdgC83+5sfjMhtydrZmBggpKJwXfhl4QWdaTdELJdQ==" saltValue="mcdPQPltwia7AArV+9oQoQ==" spinCount="100000" sheet="1" objects="1" scenarios="1" formatColumns="0"/>
  <hyperlinks>
    <hyperlink ref="A10" location="'6 - Instructions and Glossary'!A27:E27" display="Total authorized debt obligations:" xr:uid="{00000000-0004-0000-0300-000000000000}"/>
    <hyperlink ref="A11" location="'6 - Instructions and Glossary'!A28:E28" display="Total principal of all outstanding debt obligations:" xr:uid="{00000000-0004-0000-0300-000001000000}"/>
    <hyperlink ref="A12" location="'6 - Instructions and Glossary'!A29:E29" display="Combined principal and interest required to pay all outstanding debt obligations on time and in full:" xr:uid="{00000000-0004-0000-0300-000002000000}"/>
    <hyperlink ref="A15" location="'6 - Instructions and Glossary'!A30:E30" display="Total authorized debt obligations secured by ad valorem taxation:" xr:uid="{00000000-0004-0000-0300-000003000000}"/>
    <hyperlink ref="A16" location="'6 - Instructions and Glossary'!A31:E31" display="Total principal of all outstanding debt obligations secured by ad valorem taxation:" xr:uid="{00000000-0004-0000-0300-000004000000}"/>
    <hyperlink ref="A17" location="'6 - Instructions and Glossary'!A32:E32" display="Combined principal and interest required to pay all outstanding debt obligations secured by ad valorem taxation on time and in full:" xr:uid="{00000000-0004-0000-0300-000005000000}"/>
    <hyperlink ref="A20" location="'6 - Instructions and Glossary'!A33:E33" display="Population of the Political Subdivision:" xr:uid="{00000000-0004-0000-0300-000006000000}"/>
    <hyperlink ref="A21" location="'6 - Instructions and Glossary'!A34:E34" display="Source and year of Population Data:" xr:uid="{00000000-0004-0000-0300-000007000000}"/>
    <hyperlink ref="A22" location="'6 - Instructions and Glossary'!A35:E35" display="Total authorized debt obligations secured by ad valorem taxation expressed as a per capita amount:" xr:uid="{00000000-0004-0000-0300-000008000000}"/>
    <hyperlink ref="A23" location="'6 - Instructions and Glossary'!A36:E36" display="Total principal of outstanding debt obligations secured by ad valorem taxation as a per capita amount:" xr:uid="{00000000-0004-0000-0300-000009000000}"/>
    <hyperlink ref="A24" location="'6 - Instructions and Glossary'!A37:E37" display="Combined principal and interest required to pay all outstanding debt obligations secured by ad valorem taxation on time and in full as a per capita amount:" xr:uid="{00000000-0004-0000-0300-00000A000000}"/>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31"/>
  <sheetViews>
    <sheetView workbookViewId="0">
      <selection activeCell="K12" sqref="K12"/>
    </sheetView>
  </sheetViews>
  <sheetFormatPr baseColWidth="10" defaultColWidth="9.1640625" defaultRowHeight="16" x14ac:dyDescent="0.2"/>
  <cols>
    <col min="1" max="16384" width="9.1640625" style="1"/>
  </cols>
  <sheetData>
    <row r="1" spans="1:8" x14ac:dyDescent="0.2">
      <c r="A1" s="1" t="s">
        <v>11</v>
      </c>
      <c r="B1" s="1" t="s">
        <v>11</v>
      </c>
      <c r="C1" s="1" t="s">
        <v>11</v>
      </c>
      <c r="D1" s="1" t="s">
        <v>36</v>
      </c>
      <c r="E1" s="1" t="s">
        <v>37</v>
      </c>
      <c r="F1" s="1" t="s">
        <v>38</v>
      </c>
      <c r="G1" s="4" t="s">
        <v>78</v>
      </c>
      <c r="H1" s="1" t="s">
        <v>89</v>
      </c>
    </row>
    <row r="2" spans="1:8" x14ac:dyDescent="0.2">
      <c r="A2" s="1" t="s">
        <v>12</v>
      </c>
      <c r="B2" s="1" t="s">
        <v>15</v>
      </c>
      <c r="C2" s="1">
        <v>2016</v>
      </c>
      <c r="D2" s="1" t="s">
        <v>11</v>
      </c>
      <c r="E2" s="1" t="s">
        <v>11</v>
      </c>
      <c r="F2" s="1" t="s">
        <v>11</v>
      </c>
      <c r="G2" s="1" t="s">
        <v>11</v>
      </c>
    </row>
    <row r="3" spans="1:8" x14ac:dyDescent="0.2">
      <c r="A3" s="1" t="s">
        <v>13</v>
      </c>
      <c r="B3" s="1" t="s">
        <v>16</v>
      </c>
      <c r="C3" s="1">
        <f>C2+1</f>
        <v>2017</v>
      </c>
      <c r="D3" s="1" t="s">
        <v>77</v>
      </c>
      <c r="E3" s="1" t="s">
        <v>77</v>
      </c>
      <c r="F3" s="1" t="s">
        <v>77</v>
      </c>
      <c r="G3" s="1" t="s">
        <v>77</v>
      </c>
    </row>
    <row r="4" spans="1:8" x14ac:dyDescent="0.2">
      <c r="B4" s="1" t="s">
        <v>17</v>
      </c>
      <c r="C4" s="1">
        <f t="shared" ref="C4:C6" si="0">C3+1</f>
        <v>2018</v>
      </c>
      <c r="D4" s="1" t="s">
        <v>39</v>
      </c>
      <c r="E4" s="1" t="s">
        <v>40</v>
      </c>
      <c r="F4" s="1" t="s">
        <v>40</v>
      </c>
      <c r="G4" s="1" t="s">
        <v>40</v>
      </c>
    </row>
    <row r="5" spans="1:8" x14ac:dyDescent="0.2">
      <c r="B5" s="1" t="s">
        <v>18</v>
      </c>
      <c r="C5" s="1">
        <f t="shared" si="0"/>
        <v>2019</v>
      </c>
      <c r="D5" s="1" t="s">
        <v>41</v>
      </c>
      <c r="E5" s="1" t="s">
        <v>42</v>
      </c>
      <c r="F5" s="1" t="s">
        <v>42</v>
      </c>
      <c r="G5" s="1" t="s">
        <v>44</v>
      </c>
    </row>
    <row r="6" spans="1:8" x14ac:dyDescent="0.2">
      <c r="B6" s="1" t="s">
        <v>19</v>
      </c>
      <c r="C6" s="1">
        <f t="shared" si="0"/>
        <v>2020</v>
      </c>
      <c r="D6" s="1" t="s">
        <v>43</v>
      </c>
      <c r="E6" s="1" t="s">
        <v>44</v>
      </c>
      <c r="F6" s="1" t="s">
        <v>44</v>
      </c>
      <c r="G6" s="1" t="s">
        <v>50</v>
      </c>
    </row>
    <row r="7" spans="1:8" x14ac:dyDescent="0.2">
      <c r="B7" s="1" t="s">
        <v>20</v>
      </c>
      <c r="C7" s="1">
        <v>2021</v>
      </c>
      <c r="D7" s="1" t="s">
        <v>45</v>
      </c>
      <c r="E7" s="1" t="s">
        <v>46</v>
      </c>
      <c r="F7" s="1" t="s">
        <v>46</v>
      </c>
      <c r="G7" s="1" t="s">
        <v>56</v>
      </c>
    </row>
    <row r="8" spans="1:8" x14ac:dyDescent="0.2">
      <c r="C8" s="1">
        <v>2022</v>
      </c>
      <c r="D8" s="1" t="s">
        <v>47</v>
      </c>
      <c r="E8" s="1" t="s">
        <v>48</v>
      </c>
      <c r="F8" s="1" t="s">
        <v>48</v>
      </c>
      <c r="G8" s="1" t="s">
        <v>62</v>
      </c>
    </row>
    <row r="9" spans="1:8" x14ac:dyDescent="0.2">
      <c r="D9" s="1" t="s">
        <v>49</v>
      </c>
      <c r="E9" s="1" t="s">
        <v>50</v>
      </c>
      <c r="F9" s="1" t="s">
        <v>50</v>
      </c>
      <c r="G9" s="1" t="s">
        <v>68</v>
      </c>
    </row>
    <row r="10" spans="1:8" x14ac:dyDescent="0.2">
      <c r="D10" s="1" t="s">
        <v>51</v>
      </c>
      <c r="E10" s="1" t="s">
        <v>52</v>
      </c>
      <c r="F10" s="1" t="s">
        <v>52</v>
      </c>
      <c r="G10" s="1" t="s">
        <v>72</v>
      </c>
    </row>
    <row r="11" spans="1:8" x14ac:dyDescent="0.2">
      <c r="D11" s="1" t="s">
        <v>53</v>
      </c>
      <c r="E11" s="1" t="s">
        <v>54</v>
      </c>
      <c r="F11" s="1" t="s">
        <v>54</v>
      </c>
      <c r="G11" s="1" t="s">
        <v>74</v>
      </c>
    </row>
    <row r="12" spans="1:8" x14ac:dyDescent="0.2">
      <c r="D12" s="1" t="s">
        <v>55</v>
      </c>
      <c r="E12" s="1" t="s">
        <v>56</v>
      </c>
      <c r="F12" s="1" t="s">
        <v>56</v>
      </c>
      <c r="G12" s="1" t="s">
        <v>75</v>
      </c>
    </row>
    <row r="13" spans="1:8" x14ac:dyDescent="0.2">
      <c r="D13" s="1" t="s">
        <v>57</v>
      </c>
      <c r="E13" s="1" t="s">
        <v>58</v>
      </c>
      <c r="F13" s="1" t="s">
        <v>58</v>
      </c>
      <c r="G13" s="1" t="s">
        <v>76</v>
      </c>
    </row>
    <row r="14" spans="1:8" x14ac:dyDescent="0.2">
      <c r="D14" s="1" t="s">
        <v>59</v>
      </c>
      <c r="E14" s="1" t="s">
        <v>60</v>
      </c>
      <c r="F14" s="1" t="s">
        <v>60</v>
      </c>
    </row>
    <row r="15" spans="1:8" x14ac:dyDescent="0.2">
      <c r="D15" s="1" t="s">
        <v>61</v>
      </c>
      <c r="E15" s="1" t="s">
        <v>62</v>
      </c>
      <c r="F15" s="1" t="s">
        <v>62</v>
      </c>
    </row>
    <row r="16" spans="1:8" x14ac:dyDescent="0.2">
      <c r="D16" s="1" t="s">
        <v>63</v>
      </c>
      <c r="E16" s="1" t="s">
        <v>64</v>
      </c>
      <c r="F16" s="1" t="s">
        <v>64</v>
      </c>
    </row>
    <row r="17" spans="1:6" x14ac:dyDescent="0.2">
      <c r="D17" s="1" t="s">
        <v>65</v>
      </c>
      <c r="E17" s="1" t="s">
        <v>66</v>
      </c>
      <c r="F17" s="1" t="s">
        <v>66</v>
      </c>
    </row>
    <row r="18" spans="1:6" x14ac:dyDescent="0.2">
      <c r="D18" s="1" t="s">
        <v>67</v>
      </c>
      <c r="E18" s="1" t="s">
        <v>68</v>
      </c>
      <c r="F18" s="1" t="s">
        <v>68</v>
      </c>
    </row>
    <row r="19" spans="1:6" x14ac:dyDescent="0.2">
      <c r="D19" s="1" t="s">
        <v>69</v>
      </c>
      <c r="E19" s="1" t="s">
        <v>70</v>
      </c>
      <c r="F19" s="1" t="s">
        <v>70</v>
      </c>
    </row>
    <row r="20" spans="1:6" x14ac:dyDescent="0.2">
      <c r="D20" s="1" t="s">
        <v>71</v>
      </c>
      <c r="E20" s="1" t="s">
        <v>72</v>
      </c>
      <c r="F20" s="1" t="s">
        <v>72</v>
      </c>
    </row>
    <row r="21" spans="1:6" x14ac:dyDescent="0.2">
      <c r="D21" s="1" t="s">
        <v>73</v>
      </c>
      <c r="E21" s="1" t="s">
        <v>74</v>
      </c>
      <c r="F21" s="1" t="s">
        <v>74</v>
      </c>
    </row>
    <row r="22" spans="1:6" x14ac:dyDescent="0.2">
      <c r="D22" s="1" t="s">
        <v>75</v>
      </c>
      <c r="E22" s="1" t="s">
        <v>75</v>
      </c>
      <c r="F22" s="1" t="s">
        <v>75</v>
      </c>
    </row>
    <row r="23" spans="1:6" x14ac:dyDescent="0.2">
      <c r="E23" s="1" t="s">
        <v>76</v>
      </c>
      <c r="F23" s="1" t="s">
        <v>76</v>
      </c>
    </row>
    <row r="31" spans="1:6" x14ac:dyDescent="0.2">
      <c r="A31" s="95" t="s">
        <v>296</v>
      </c>
      <c r="B31" s="95"/>
      <c r="C31" s="95" t="s">
        <v>295</v>
      </c>
    </row>
  </sheetData>
  <sheetProtection algorithmName="SHA-512" hashValue="c7mSOzRAEbjOJOdlUqaGdg6V1dtRvkQz7kPv5Hd6YPemtCCGXFFAoj7e2l8A4he5Qj3Zrm8hNTE5S38XPArTpg==" saltValue="nq0Qxh/XofrZ/GALBgQLag==" spinCount="100000" sheet="1" selectLockedCells="1" selectUnlockedCells="1"/>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000"/>
  </sheetPr>
  <dimension ref="A1:O14"/>
  <sheetViews>
    <sheetView zoomScale="85" zoomScaleNormal="85" workbookViewId="0">
      <selection activeCell="B9" sqref="B9"/>
    </sheetView>
  </sheetViews>
  <sheetFormatPr baseColWidth="10" defaultColWidth="0" defaultRowHeight="16" zeroHeight="1" x14ac:dyDescent="0.2"/>
  <cols>
    <col min="1" max="1" width="4.6640625" style="1" customWidth="1"/>
    <col min="2" max="2" width="159.5" style="1" customWidth="1"/>
    <col min="3" max="15" width="0" style="1" hidden="1" customWidth="1"/>
    <col min="16" max="16384" width="9.1640625" style="1" hidden="1"/>
  </cols>
  <sheetData>
    <row r="1" spans="1:2" x14ac:dyDescent="0.2">
      <c r="A1" s="23" t="s">
        <v>236</v>
      </c>
      <c r="B1" s="23"/>
    </row>
    <row r="2" spans="1:2" x14ac:dyDescent="0.2">
      <c r="A2" s="23" t="s">
        <v>280</v>
      </c>
      <c r="B2" s="23"/>
    </row>
    <row r="3" spans="1:2" x14ac:dyDescent="0.2">
      <c r="A3" s="8" t="s">
        <v>251</v>
      </c>
      <c r="B3" s="8"/>
    </row>
    <row r="4" spans="1:2" ht="46" x14ac:dyDescent="0.2">
      <c r="A4" s="10">
        <v>1</v>
      </c>
      <c r="B4" s="115" t="s">
        <v>387</v>
      </c>
    </row>
    <row r="5" spans="1:2" x14ac:dyDescent="0.2">
      <c r="A5" s="10">
        <v>2</v>
      </c>
      <c r="B5" s="115" t="s">
        <v>388</v>
      </c>
    </row>
    <row r="6" spans="1:2" ht="31" x14ac:dyDescent="0.2">
      <c r="A6" s="10">
        <v>3</v>
      </c>
      <c r="B6" s="115" t="s">
        <v>389</v>
      </c>
    </row>
    <row r="7" spans="1:2" ht="34" x14ac:dyDescent="0.2">
      <c r="A7" s="10">
        <v>4</v>
      </c>
      <c r="B7" s="92" t="s">
        <v>390</v>
      </c>
    </row>
    <row r="8" spans="1:2" ht="45" x14ac:dyDescent="0.2">
      <c r="A8" s="10">
        <v>5</v>
      </c>
      <c r="B8" s="116" t="s">
        <v>392</v>
      </c>
    </row>
    <row r="9" spans="1:2" ht="17" x14ac:dyDescent="0.2">
      <c r="A9" s="10">
        <v>6</v>
      </c>
      <c r="B9" s="92" t="s">
        <v>393</v>
      </c>
    </row>
    <row r="10" spans="1:2" x14ac:dyDescent="0.2">
      <c r="A10" s="10">
        <v>7</v>
      </c>
      <c r="B10" s="92"/>
    </row>
    <row r="11" spans="1:2" x14ac:dyDescent="0.2">
      <c r="A11" s="10">
        <v>8</v>
      </c>
      <c r="B11" s="92"/>
    </row>
    <row r="12" spans="1:2" x14ac:dyDescent="0.2">
      <c r="A12" s="10">
        <v>9</v>
      </c>
      <c r="B12" s="92"/>
    </row>
    <row r="13" spans="1:2" x14ac:dyDescent="0.2">
      <c r="A13" s="10">
        <v>10</v>
      </c>
      <c r="B13" s="92"/>
    </row>
    <row r="14" spans="1:2" x14ac:dyDescent="0.2">
      <c r="A14" s="9" t="s">
        <v>90</v>
      </c>
    </row>
  </sheetData>
  <sheetProtection algorithmName="SHA-512" hashValue="NjuSGVeSnEvQMGolBBHoKLubFq3bpbKkxMsvek5ajRE+IxU2h2Ld3UR5mxPI8nOwp8LLWUHAWNh6FVnBMlX7sg==" saltValue="EKiq+0fqYzSRE+goIsU++Q==" spinCount="100000" sheet="1" objects="1" scenarios="1" formatColumns="0" formatRows="0"/>
  <pageMargins left="0.7" right="0.7"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000"/>
  </sheetPr>
  <dimension ref="A1:E30"/>
  <sheetViews>
    <sheetView topLeftCell="A13" zoomScale="85" zoomScaleNormal="85" workbookViewId="0">
      <selection activeCell="C19" sqref="C19"/>
    </sheetView>
  </sheetViews>
  <sheetFormatPr baseColWidth="10" defaultColWidth="0" defaultRowHeight="16" zeroHeight="1" x14ac:dyDescent="0.2"/>
  <cols>
    <col min="1" max="1" width="7.6640625" style="1" customWidth="1"/>
    <col min="2" max="2" width="84.1640625" style="1" customWidth="1"/>
    <col min="3" max="3" width="94.6640625" style="1" customWidth="1"/>
    <col min="4" max="4" width="40.5" style="1" customWidth="1"/>
    <col min="5" max="5" width="67" style="1" customWidth="1"/>
    <col min="6" max="16384" width="9.1640625" style="1" hidden="1"/>
  </cols>
  <sheetData>
    <row r="1" spans="1:5" s="21" customFormat="1" x14ac:dyDescent="0.2">
      <c r="A1" s="23" t="s">
        <v>236</v>
      </c>
    </row>
    <row r="2" spans="1:5" s="21" customFormat="1" x14ac:dyDescent="0.2">
      <c r="A2" s="23" t="s">
        <v>139</v>
      </c>
    </row>
    <row r="3" spans="1:5" s="21" customFormat="1" x14ac:dyDescent="0.2">
      <c r="A3" s="21" t="s">
        <v>276</v>
      </c>
    </row>
    <row r="4" spans="1:5" x14ac:dyDescent="0.2">
      <c r="A4" s="30" t="s">
        <v>207</v>
      </c>
      <c r="B4" s="51"/>
      <c r="C4" s="51"/>
      <c r="D4" s="51"/>
      <c r="E4" s="29"/>
    </row>
    <row r="5" spans="1:5" x14ac:dyDescent="0.2">
      <c r="A5" s="12" t="s">
        <v>91</v>
      </c>
      <c r="B5" s="12" t="s">
        <v>92</v>
      </c>
      <c r="C5" s="12" t="s">
        <v>94</v>
      </c>
      <c r="D5" s="12" t="s">
        <v>95</v>
      </c>
      <c r="E5" s="12" t="s">
        <v>93</v>
      </c>
    </row>
    <row r="6" spans="1:5" ht="51" x14ac:dyDescent="0.2">
      <c r="A6" s="41">
        <v>1</v>
      </c>
      <c r="B6" s="17" t="s">
        <v>96</v>
      </c>
      <c r="C6" s="17" t="s">
        <v>97</v>
      </c>
      <c r="D6" s="16" t="s">
        <v>98</v>
      </c>
      <c r="E6" s="93"/>
    </row>
    <row r="7" spans="1:5" ht="17" x14ac:dyDescent="0.2">
      <c r="A7" s="41">
        <v>2</v>
      </c>
      <c r="B7" s="17" t="s">
        <v>99</v>
      </c>
      <c r="C7" s="17" t="s">
        <v>100</v>
      </c>
      <c r="D7" s="16" t="s">
        <v>98</v>
      </c>
      <c r="E7" s="93"/>
    </row>
    <row r="8" spans="1:5" ht="17" x14ac:dyDescent="0.2">
      <c r="A8" s="41">
        <v>3</v>
      </c>
      <c r="B8" s="17" t="s">
        <v>101</v>
      </c>
      <c r="C8" s="17" t="s">
        <v>102</v>
      </c>
      <c r="D8" s="16" t="s">
        <v>98</v>
      </c>
      <c r="E8" s="93"/>
    </row>
    <row r="9" spans="1:5" ht="51" x14ac:dyDescent="0.2">
      <c r="A9" s="41">
        <v>4</v>
      </c>
      <c r="B9" s="17" t="s">
        <v>103</v>
      </c>
      <c r="C9" s="17" t="s">
        <v>104</v>
      </c>
      <c r="D9" s="16" t="s">
        <v>98</v>
      </c>
      <c r="E9" s="93"/>
    </row>
    <row r="10" spans="1:5" ht="17" x14ac:dyDescent="0.2">
      <c r="A10" s="41">
        <v>5</v>
      </c>
      <c r="B10" s="17" t="s">
        <v>105</v>
      </c>
      <c r="C10" s="17" t="s">
        <v>106</v>
      </c>
      <c r="D10" s="16" t="s">
        <v>98</v>
      </c>
      <c r="E10" s="93"/>
    </row>
    <row r="11" spans="1:5" ht="17" x14ac:dyDescent="0.2">
      <c r="A11" s="41">
        <v>6</v>
      </c>
      <c r="B11" s="17" t="s">
        <v>107</v>
      </c>
      <c r="C11" s="17" t="s">
        <v>108</v>
      </c>
      <c r="D11" s="16" t="s">
        <v>98</v>
      </c>
      <c r="E11" s="93"/>
    </row>
    <row r="12" spans="1:5" ht="68" x14ac:dyDescent="0.2">
      <c r="A12" s="41">
        <v>7</v>
      </c>
      <c r="B12" s="17" t="s">
        <v>109</v>
      </c>
      <c r="C12" s="17" t="s">
        <v>110</v>
      </c>
      <c r="D12" s="16" t="s">
        <v>98</v>
      </c>
      <c r="E12" s="93"/>
    </row>
    <row r="13" spans="1:5" ht="17" x14ac:dyDescent="0.2">
      <c r="A13" s="41">
        <v>8</v>
      </c>
      <c r="B13" s="17" t="s">
        <v>111</v>
      </c>
      <c r="C13" s="17" t="s">
        <v>112</v>
      </c>
      <c r="D13" s="16" t="s">
        <v>98</v>
      </c>
      <c r="E13" s="93"/>
    </row>
    <row r="14" spans="1:5" ht="17" x14ac:dyDescent="0.2">
      <c r="A14" s="41">
        <v>9</v>
      </c>
      <c r="B14" s="17" t="s">
        <v>113</v>
      </c>
      <c r="C14" s="17" t="s">
        <v>114</v>
      </c>
      <c r="D14" s="16" t="s">
        <v>98</v>
      </c>
      <c r="E14" s="93"/>
    </row>
    <row r="15" spans="1:5" s="21" customFormat="1" x14ac:dyDescent="0.2">
      <c r="B15" s="63"/>
      <c r="C15" s="63"/>
      <c r="D15" s="64"/>
      <c r="E15" s="63"/>
    </row>
    <row r="16" spans="1:5" x14ac:dyDescent="0.2">
      <c r="A16" s="30" t="s">
        <v>115</v>
      </c>
      <c r="B16" s="60"/>
      <c r="C16" s="60"/>
      <c r="D16" s="61"/>
      <c r="E16" s="62"/>
    </row>
    <row r="17" spans="1:5" x14ac:dyDescent="0.2">
      <c r="A17" s="12" t="s">
        <v>91</v>
      </c>
      <c r="B17" s="12" t="s">
        <v>92</v>
      </c>
      <c r="C17" s="12" t="s">
        <v>94</v>
      </c>
      <c r="D17" s="12" t="s">
        <v>95</v>
      </c>
      <c r="E17" s="12" t="s">
        <v>93</v>
      </c>
    </row>
    <row r="18" spans="1:5" ht="51" x14ac:dyDescent="0.2">
      <c r="A18" s="41">
        <v>10</v>
      </c>
      <c r="B18" s="17" t="s">
        <v>116</v>
      </c>
      <c r="C18" s="17" t="s">
        <v>117</v>
      </c>
      <c r="D18" s="16" t="s">
        <v>118</v>
      </c>
      <c r="E18" s="94"/>
    </row>
    <row r="19" spans="1:5" ht="34" x14ac:dyDescent="0.2">
      <c r="A19" s="41">
        <v>11</v>
      </c>
      <c r="B19" s="17" t="s">
        <v>119</v>
      </c>
      <c r="C19" s="17" t="s">
        <v>120</v>
      </c>
      <c r="D19" s="16" t="s">
        <v>118</v>
      </c>
      <c r="E19" s="94"/>
    </row>
    <row r="20" spans="1:5" ht="17" x14ac:dyDescent="0.2">
      <c r="A20" s="41">
        <v>12</v>
      </c>
      <c r="B20" s="17" t="s">
        <v>121</v>
      </c>
      <c r="C20" s="17" t="s">
        <v>122</v>
      </c>
      <c r="D20" s="16" t="s">
        <v>118</v>
      </c>
      <c r="E20" s="94"/>
    </row>
    <row r="21" spans="1:5" ht="34" x14ac:dyDescent="0.2">
      <c r="A21" s="41">
        <v>13</v>
      </c>
      <c r="B21" s="17" t="s">
        <v>123</v>
      </c>
      <c r="C21" s="17" t="s">
        <v>124</v>
      </c>
      <c r="D21" s="16" t="s">
        <v>118</v>
      </c>
      <c r="E21" s="94"/>
    </row>
    <row r="22" spans="1:5" ht="68" x14ac:dyDescent="0.2">
      <c r="A22" s="41">
        <v>14</v>
      </c>
      <c r="B22" s="17" t="s">
        <v>125</v>
      </c>
      <c r="C22" s="17" t="s">
        <v>126</v>
      </c>
      <c r="D22" s="16" t="s">
        <v>118</v>
      </c>
      <c r="E22" s="94"/>
    </row>
    <row r="23" spans="1:5" ht="34" x14ac:dyDescent="0.2">
      <c r="A23" s="41">
        <v>15</v>
      </c>
      <c r="B23" s="17" t="s">
        <v>127</v>
      </c>
      <c r="C23" s="17" t="s">
        <v>128</v>
      </c>
      <c r="D23" s="16" t="s">
        <v>118</v>
      </c>
      <c r="E23" s="94"/>
    </row>
    <row r="24" spans="1:5" ht="17" x14ac:dyDescent="0.2">
      <c r="A24" s="41">
        <v>16</v>
      </c>
      <c r="B24" s="17" t="s">
        <v>129</v>
      </c>
      <c r="C24" s="17" t="s">
        <v>130</v>
      </c>
      <c r="D24" s="16" t="s">
        <v>118</v>
      </c>
      <c r="E24" s="94"/>
    </row>
    <row r="25" spans="1:5" ht="34" x14ac:dyDescent="0.2">
      <c r="A25" s="41">
        <v>17</v>
      </c>
      <c r="B25" s="17" t="s">
        <v>131</v>
      </c>
      <c r="C25" s="17" t="s">
        <v>124</v>
      </c>
      <c r="D25" s="16" t="s">
        <v>118</v>
      </c>
      <c r="E25" s="94"/>
    </row>
    <row r="26" spans="1:5" ht="68" x14ac:dyDescent="0.2">
      <c r="A26" s="41">
        <v>18</v>
      </c>
      <c r="B26" s="17" t="s">
        <v>132</v>
      </c>
      <c r="C26" s="17" t="s">
        <v>133</v>
      </c>
      <c r="D26" s="16" t="s">
        <v>118</v>
      </c>
      <c r="E26" s="94"/>
    </row>
    <row r="27" spans="1:5" ht="34" x14ac:dyDescent="0.2">
      <c r="A27" s="41">
        <v>19</v>
      </c>
      <c r="B27" s="17" t="s">
        <v>134</v>
      </c>
      <c r="C27" s="17" t="s">
        <v>135</v>
      </c>
      <c r="D27" s="16" t="s">
        <v>118</v>
      </c>
      <c r="E27" s="94"/>
    </row>
    <row r="28" spans="1:5" ht="17" x14ac:dyDescent="0.2">
      <c r="A28" s="41">
        <v>20</v>
      </c>
      <c r="B28" s="17" t="s">
        <v>136</v>
      </c>
      <c r="C28" s="17" t="s">
        <v>137</v>
      </c>
      <c r="D28" s="16" t="s">
        <v>118</v>
      </c>
      <c r="E28" s="94"/>
    </row>
    <row r="29" spans="1:5" ht="34" x14ac:dyDescent="0.2">
      <c r="A29" s="41">
        <v>21</v>
      </c>
      <c r="B29" s="17" t="s">
        <v>138</v>
      </c>
      <c r="C29" s="17" t="s">
        <v>124</v>
      </c>
      <c r="D29" s="16" t="s">
        <v>118</v>
      </c>
      <c r="E29" s="94"/>
    </row>
    <row r="30" spans="1:5" s="21" customFormat="1" x14ac:dyDescent="0.2">
      <c r="A30" s="20" t="s">
        <v>90</v>
      </c>
      <c r="B30" s="63"/>
      <c r="C30" s="63"/>
      <c r="E30" s="63"/>
    </row>
  </sheetData>
  <sheetProtection algorithmName="SHA-512" hashValue="8YzAmPWNENTQRW0bmLai71n121xlru02+z1Q0ri0ftdwBTv/XTv8OQyVifPxIfGjDgidWcXuoxJ3P79HcGtzfA==" saltValue="e4duFLIPIjjq89tWRRA15g==" spinCount="100000" sheet="1" objects="1" scenarios="1" formatColumns="0" formatRows="0"/>
  <conditionalFormatting sqref="E18:E29">
    <cfRule type="containsBlanks" dxfId="1" priority="2">
      <formula>LEN(TRIM(E18))=0</formula>
    </cfRule>
  </conditionalFormatting>
  <conditionalFormatting sqref="E6:E14">
    <cfRule type="containsBlanks" dxfId="0" priority="3">
      <formula>LEN(TRIM(E6))=0</formula>
    </cfRule>
  </conditionalFormatting>
  <pageMargins left="0.7" right="0.7" top="0.75" bottom="0.75" header="0.3" footer="0.3"/>
  <pageSetup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6" tint="-0.249977111117893"/>
  </sheetPr>
  <dimension ref="A1:E38"/>
  <sheetViews>
    <sheetView zoomScale="85" zoomScaleNormal="85" workbookViewId="0">
      <pane xSplit="1" ySplit="5" topLeftCell="B23" activePane="bottomRight" state="frozen"/>
      <selection pane="topRight" activeCell="B1" sqref="B1"/>
      <selection pane="bottomLeft" activeCell="A6" sqref="A6"/>
      <selection pane="bottomRight" activeCell="B6" sqref="B6"/>
    </sheetView>
  </sheetViews>
  <sheetFormatPr baseColWidth="10" defaultColWidth="0" defaultRowHeight="16" zeroHeight="1" x14ac:dyDescent="0.2"/>
  <cols>
    <col min="1" max="1" width="15.1640625" style="1" customWidth="1"/>
    <col min="2" max="2" width="46.6640625" style="1" customWidth="1"/>
    <col min="3" max="3" width="93.6640625" style="1" customWidth="1"/>
    <col min="4" max="4" width="92" style="1" customWidth="1"/>
    <col min="5" max="5" width="38.6640625" style="1" customWidth="1"/>
    <col min="6" max="16384" width="9.1640625" style="1" hidden="1"/>
  </cols>
  <sheetData>
    <row r="1" spans="1:5" s="21" customFormat="1" x14ac:dyDescent="0.2">
      <c r="A1" s="23" t="s">
        <v>236</v>
      </c>
    </row>
    <row r="2" spans="1:5" s="23" customFormat="1" x14ac:dyDescent="0.2">
      <c r="A2" s="23" t="s">
        <v>140</v>
      </c>
    </row>
    <row r="3" spans="1:5" s="21" customFormat="1" x14ac:dyDescent="0.2">
      <c r="A3" s="21" t="s">
        <v>292</v>
      </c>
    </row>
    <row r="4" spans="1:5" x14ac:dyDescent="0.2">
      <c r="A4" s="30" t="s">
        <v>144</v>
      </c>
      <c r="B4" s="51"/>
      <c r="C4" s="51"/>
      <c r="D4" s="51"/>
      <c r="E4" s="29"/>
    </row>
    <row r="5" spans="1:5" x14ac:dyDescent="0.2">
      <c r="A5" s="12" t="s">
        <v>91</v>
      </c>
      <c r="B5" s="12" t="s">
        <v>141</v>
      </c>
      <c r="C5" s="12" t="s">
        <v>142</v>
      </c>
      <c r="D5" s="12" t="s">
        <v>143</v>
      </c>
      <c r="E5" s="12" t="s">
        <v>95</v>
      </c>
    </row>
    <row r="6" spans="1:5" ht="52.5" customHeight="1" x14ac:dyDescent="0.2">
      <c r="A6" s="49">
        <v>1</v>
      </c>
      <c r="B6" s="50" t="s">
        <v>208</v>
      </c>
      <c r="C6" s="34" t="s">
        <v>145</v>
      </c>
      <c r="D6" s="34" t="s">
        <v>146</v>
      </c>
      <c r="E6" s="53" t="s">
        <v>147</v>
      </c>
    </row>
    <row r="7" spans="1:5" ht="51" x14ac:dyDescent="0.2">
      <c r="A7" s="41">
        <v>2</v>
      </c>
      <c r="B7" s="42" t="s">
        <v>209</v>
      </c>
      <c r="C7" s="17" t="s">
        <v>145</v>
      </c>
      <c r="D7" s="17" t="s">
        <v>249</v>
      </c>
      <c r="E7" s="54" t="s">
        <v>147</v>
      </c>
    </row>
    <row r="8" spans="1:5" s="11" customFormat="1" ht="51" x14ac:dyDescent="0.2">
      <c r="A8" s="41">
        <v>3</v>
      </c>
      <c r="B8" s="43" t="s">
        <v>217</v>
      </c>
      <c r="C8" s="15" t="s">
        <v>213</v>
      </c>
      <c r="D8" s="44" t="s">
        <v>250</v>
      </c>
      <c r="E8" s="55">
        <v>140.00800000000001</v>
      </c>
    </row>
    <row r="9" spans="1:5" x14ac:dyDescent="0.2">
      <c r="A9" s="21"/>
      <c r="B9" s="21"/>
      <c r="C9" s="21"/>
      <c r="D9" s="21"/>
      <c r="E9" s="21"/>
    </row>
    <row r="10" spans="1:5" x14ac:dyDescent="0.2">
      <c r="A10" s="30" t="s">
        <v>210</v>
      </c>
      <c r="B10" s="51"/>
      <c r="C10" s="51"/>
      <c r="D10" s="51"/>
      <c r="E10" s="29"/>
    </row>
    <row r="11" spans="1:5" x14ac:dyDescent="0.2">
      <c r="A11" s="52" t="s">
        <v>212</v>
      </c>
      <c r="B11" s="52" t="s">
        <v>141</v>
      </c>
      <c r="C11" s="52" t="s">
        <v>142</v>
      </c>
      <c r="D11" s="52" t="s">
        <v>143</v>
      </c>
      <c r="E11" s="52" t="s">
        <v>95</v>
      </c>
    </row>
    <row r="12" spans="1:5" ht="34" x14ac:dyDescent="0.2">
      <c r="A12" s="41" t="s">
        <v>215</v>
      </c>
      <c r="B12" s="17" t="s">
        <v>23</v>
      </c>
      <c r="C12" s="17" t="s">
        <v>264</v>
      </c>
      <c r="D12" s="17" t="s">
        <v>263</v>
      </c>
      <c r="E12" s="54" t="s">
        <v>172</v>
      </c>
    </row>
    <row r="13" spans="1:5" ht="34" x14ac:dyDescent="0.2">
      <c r="A13" s="41" t="s">
        <v>171</v>
      </c>
      <c r="B13" s="17" t="s">
        <v>174</v>
      </c>
      <c r="C13" s="17" t="s">
        <v>265</v>
      </c>
      <c r="D13" s="17" t="s">
        <v>175</v>
      </c>
      <c r="E13" s="54" t="s">
        <v>271</v>
      </c>
    </row>
    <row r="14" spans="1:5" ht="17" x14ac:dyDescent="0.2">
      <c r="A14" s="41" t="s">
        <v>173</v>
      </c>
      <c r="B14" s="17" t="s">
        <v>25</v>
      </c>
      <c r="C14" s="17" t="s">
        <v>177</v>
      </c>
      <c r="D14" s="17" t="s">
        <v>178</v>
      </c>
      <c r="E14" s="54" t="s">
        <v>179</v>
      </c>
    </row>
    <row r="15" spans="1:5" ht="17" x14ac:dyDescent="0.2">
      <c r="A15" s="41" t="s">
        <v>176</v>
      </c>
      <c r="B15" s="17" t="s">
        <v>26</v>
      </c>
      <c r="C15" s="17" t="s">
        <v>181</v>
      </c>
      <c r="D15" s="17" t="s">
        <v>182</v>
      </c>
      <c r="E15" s="54" t="s">
        <v>172</v>
      </c>
    </row>
    <row r="16" spans="1:5" ht="34" x14ac:dyDescent="0.2">
      <c r="A16" s="41" t="s">
        <v>180</v>
      </c>
      <c r="B16" s="17" t="s">
        <v>27</v>
      </c>
      <c r="C16" s="17" t="s">
        <v>184</v>
      </c>
      <c r="D16" s="17" t="s">
        <v>185</v>
      </c>
      <c r="E16" s="56" t="s">
        <v>272</v>
      </c>
    </row>
    <row r="17" spans="1:5" ht="17" x14ac:dyDescent="0.2">
      <c r="A17" s="41" t="s">
        <v>183</v>
      </c>
      <c r="B17" s="17" t="s">
        <v>220</v>
      </c>
      <c r="C17" s="17" t="s">
        <v>187</v>
      </c>
      <c r="D17" s="17" t="s">
        <v>188</v>
      </c>
      <c r="E17" s="54" t="s">
        <v>189</v>
      </c>
    </row>
    <row r="18" spans="1:5" ht="34" x14ac:dyDescent="0.2">
      <c r="A18" s="41" t="s">
        <v>186</v>
      </c>
      <c r="B18" s="17" t="s">
        <v>28</v>
      </c>
      <c r="C18" s="17" t="s">
        <v>191</v>
      </c>
      <c r="D18" s="17" t="s">
        <v>266</v>
      </c>
      <c r="E18" s="54" t="s">
        <v>192</v>
      </c>
    </row>
    <row r="19" spans="1:5" ht="17" x14ac:dyDescent="0.2">
      <c r="A19" s="41" t="s">
        <v>190</v>
      </c>
      <c r="B19" s="17" t="s">
        <v>29</v>
      </c>
      <c r="C19" s="17" t="s">
        <v>194</v>
      </c>
      <c r="D19" s="17" t="s">
        <v>195</v>
      </c>
      <c r="E19" s="54" t="s">
        <v>196</v>
      </c>
    </row>
    <row r="20" spans="1:5" ht="39" customHeight="1" x14ac:dyDescent="0.2">
      <c r="A20" s="41" t="s">
        <v>193</v>
      </c>
      <c r="B20" s="17" t="s">
        <v>30</v>
      </c>
      <c r="C20" s="17" t="s">
        <v>198</v>
      </c>
      <c r="D20" s="17" t="s">
        <v>222</v>
      </c>
      <c r="E20" s="54" t="s">
        <v>196</v>
      </c>
    </row>
    <row r="21" spans="1:5" ht="34" x14ac:dyDescent="0.2">
      <c r="A21" s="41" t="s">
        <v>197</v>
      </c>
      <c r="B21" s="17" t="s">
        <v>31</v>
      </c>
      <c r="C21" s="17" t="s">
        <v>200</v>
      </c>
      <c r="D21" s="17" t="s">
        <v>267</v>
      </c>
      <c r="E21" s="54" t="s">
        <v>196</v>
      </c>
    </row>
    <row r="22" spans="1:5" ht="51" x14ac:dyDescent="0.2">
      <c r="A22" s="41" t="s">
        <v>199</v>
      </c>
      <c r="B22" s="17" t="s">
        <v>32</v>
      </c>
      <c r="C22" s="17" t="s">
        <v>201</v>
      </c>
      <c r="D22" s="17" t="s">
        <v>268</v>
      </c>
      <c r="E22" s="54" t="s">
        <v>202</v>
      </c>
    </row>
    <row r="23" spans="1:5" ht="68" x14ac:dyDescent="0.2">
      <c r="A23" s="16" t="s">
        <v>216</v>
      </c>
      <c r="B23" s="17" t="s">
        <v>203</v>
      </c>
      <c r="C23" s="17" t="s">
        <v>204</v>
      </c>
      <c r="D23" s="17" t="s">
        <v>221</v>
      </c>
      <c r="E23" s="54" t="s">
        <v>205</v>
      </c>
    </row>
    <row r="24" spans="1:5" x14ac:dyDescent="0.2">
      <c r="A24" s="21"/>
      <c r="B24" s="21"/>
      <c r="C24" s="21"/>
      <c r="D24" s="21"/>
      <c r="E24" s="21"/>
    </row>
    <row r="25" spans="1:5" x14ac:dyDescent="0.2">
      <c r="A25" s="30" t="s">
        <v>211</v>
      </c>
      <c r="B25" s="51"/>
      <c r="C25" s="51"/>
      <c r="D25" s="51"/>
      <c r="E25" s="29"/>
    </row>
    <row r="26" spans="1:5" x14ac:dyDescent="0.2">
      <c r="A26" s="12" t="s">
        <v>91</v>
      </c>
      <c r="B26" s="12" t="s">
        <v>141</v>
      </c>
      <c r="C26" s="12" t="s">
        <v>142</v>
      </c>
      <c r="D26" s="12" t="s">
        <v>143</v>
      </c>
      <c r="E26" s="12" t="s">
        <v>95</v>
      </c>
    </row>
    <row r="27" spans="1:5" ht="119" x14ac:dyDescent="0.2">
      <c r="A27" s="41">
        <v>1</v>
      </c>
      <c r="B27" s="17" t="s">
        <v>148</v>
      </c>
      <c r="C27" s="17" t="s">
        <v>206</v>
      </c>
      <c r="D27" s="17" t="s">
        <v>273</v>
      </c>
      <c r="E27" s="54" t="s">
        <v>270</v>
      </c>
    </row>
    <row r="28" spans="1:5" ht="48" customHeight="1" x14ac:dyDescent="0.2">
      <c r="A28" s="41">
        <v>2</v>
      </c>
      <c r="B28" s="17" t="s">
        <v>149</v>
      </c>
      <c r="C28" s="17" t="s">
        <v>150</v>
      </c>
      <c r="D28" s="17" t="s">
        <v>226</v>
      </c>
      <c r="E28" s="54" t="s">
        <v>151</v>
      </c>
    </row>
    <row r="29" spans="1:5" ht="34" x14ac:dyDescent="0.2">
      <c r="A29" s="41">
        <v>3</v>
      </c>
      <c r="B29" s="17" t="s">
        <v>152</v>
      </c>
      <c r="C29" s="17" t="s">
        <v>153</v>
      </c>
      <c r="D29" s="17" t="s">
        <v>227</v>
      </c>
      <c r="E29" s="54" t="s">
        <v>154</v>
      </c>
    </row>
    <row r="30" spans="1:5" ht="34" x14ac:dyDescent="0.2">
      <c r="A30" s="41">
        <v>4</v>
      </c>
      <c r="B30" s="17" t="s">
        <v>155</v>
      </c>
      <c r="C30" s="17" t="s">
        <v>156</v>
      </c>
      <c r="D30" s="17" t="s">
        <v>228</v>
      </c>
      <c r="E30" s="54" t="s">
        <v>157</v>
      </c>
    </row>
    <row r="31" spans="1:5" ht="63" customHeight="1" x14ac:dyDescent="0.2">
      <c r="A31" s="41">
        <v>5</v>
      </c>
      <c r="B31" s="17" t="s">
        <v>158</v>
      </c>
      <c r="C31" s="17" t="s">
        <v>159</v>
      </c>
      <c r="D31" s="17" t="s">
        <v>229</v>
      </c>
      <c r="E31" s="54" t="s">
        <v>160</v>
      </c>
    </row>
    <row r="32" spans="1:5" ht="63" customHeight="1" x14ac:dyDescent="0.2">
      <c r="A32" s="41">
        <v>6</v>
      </c>
      <c r="B32" s="17" t="s">
        <v>161</v>
      </c>
      <c r="C32" s="17" t="s">
        <v>162</v>
      </c>
      <c r="D32" s="17" t="s">
        <v>230</v>
      </c>
      <c r="E32" s="54" t="s">
        <v>163</v>
      </c>
    </row>
    <row r="33" spans="1:5" s="11" customFormat="1" ht="34" x14ac:dyDescent="0.2">
      <c r="A33" s="41">
        <v>7</v>
      </c>
      <c r="B33" s="43" t="s">
        <v>288</v>
      </c>
      <c r="C33" s="15" t="s">
        <v>219</v>
      </c>
      <c r="D33" s="15" t="s">
        <v>218</v>
      </c>
      <c r="E33" s="55" t="s">
        <v>192</v>
      </c>
    </row>
    <row r="34" spans="1:5" ht="68" x14ac:dyDescent="0.2">
      <c r="A34" s="41">
        <v>8</v>
      </c>
      <c r="B34" s="17" t="s">
        <v>289</v>
      </c>
      <c r="C34" s="17" t="s">
        <v>274</v>
      </c>
      <c r="D34" s="17" t="s">
        <v>169</v>
      </c>
      <c r="E34" s="54" t="s">
        <v>170</v>
      </c>
    </row>
    <row r="35" spans="1:5" ht="51" x14ac:dyDescent="0.2">
      <c r="A35" s="41">
        <v>9</v>
      </c>
      <c r="B35" s="17" t="s">
        <v>164</v>
      </c>
      <c r="C35" s="17" t="s">
        <v>165</v>
      </c>
      <c r="D35" s="17" t="s">
        <v>231</v>
      </c>
      <c r="E35" s="54" t="s">
        <v>166</v>
      </c>
    </row>
    <row r="36" spans="1:5" ht="51" x14ac:dyDescent="0.2">
      <c r="A36" s="41">
        <v>10</v>
      </c>
      <c r="B36" s="17" t="s">
        <v>234</v>
      </c>
      <c r="C36" s="17" t="s">
        <v>167</v>
      </c>
      <c r="D36" s="17" t="s">
        <v>232</v>
      </c>
      <c r="E36" s="54" t="s">
        <v>160</v>
      </c>
    </row>
    <row r="37" spans="1:5" ht="85" x14ac:dyDescent="0.2">
      <c r="A37" s="41">
        <v>11</v>
      </c>
      <c r="B37" s="17" t="s">
        <v>235</v>
      </c>
      <c r="C37" s="17" t="s">
        <v>168</v>
      </c>
      <c r="D37" s="17" t="s">
        <v>233</v>
      </c>
      <c r="E37" s="54" t="s">
        <v>163</v>
      </c>
    </row>
    <row r="38" spans="1:5" s="21" customFormat="1" x14ac:dyDescent="0.2">
      <c r="A38" s="20" t="s">
        <v>90</v>
      </c>
    </row>
  </sheetData>
  <sheetProtection algorithmName="SHA-512" hashValue="AHmP1t8O0/x1WAwuo+jHjFHFldjIg1W9DGBXDBMPZIt1AYdfJMInHLrNqfXvzIH/gCAz4jyPZtOzk3KywXMPYQ==" saltValue="u1ZDCtNxBnCixlHEs54mHQ==" spinCount="100000" sheet="1" objects="1" scenarios="1"/>
  <hyperlinks>
    <hyperlink ref="E6:E8" r:id="rId1" display="140.008(2)" xr:uid="{00000000-0004-0000-0700-000000000000}"/>
    <hyperlink ref="E12" r:id="rId2" xr:uid="{00000000-0004-0000-0700-000001000000}"/>
    <hyperlink ref="E14:E23" r:id="rId3" display="140.008(b)(1)(G)(i)" xr:uid="{00000000-0004-0000-0700-000002000000}"/>
    <hyperlink ref="E27:E37" r:id="rId4" display="140.008(b)(1)(A), 1201.002" xr:uid="{00000000-0004-0000-0700-000003000000}"/>
  </hyperlinks>
  <pageMargins left="0.7" right="0.7" top="0.75" bottom="0.75" header="0.3" footer="0.3"/>
  <pageSetup orientation="portrait" verticalDpi="0"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16</vt:i4>
      </vt:variant>
    </vt:vector>
  </HeadingPairs>
  <TitlesOfParts>
    <vt:vector size="24" baseType="lpstr">
      <vt:lpstr>Table of Contents</vt:lpstr>
      <vt:lpstr>1 - Contact Information</vt:lpstr>
      <vt:lpstr>2 - Individual Debt Obligations</vt:lpstr>
      <vt:lpstr>3 - Summary of Debt Obligations</vt:lpstr>
      <vt:lpstr>Hide</vt:lpstr>
      <vt:lpstr>4 - Additional Notes</vt:lpstr>
      <vt:lpstr>5 - Optional Reporting</vt:lpstr>
      <vt:lpstr>6 - Instructions and Glossary</vt:lpstr>
      <vt:lpstr>'2 - Individual Debt Obligations'!Print_Area</vt:lpstr>
      <vt:lpstr>'2 - Individual Debt Obligations'!Print_Titles</vt:lpstr>
      <vt:lpstr>TitleRegionAdditionalNotes..B13.4</vt:lpstr>
      <vt:lpstr>TitleRegionContactInformation..B30.1</vt:lpstr>
      <vt:lpstr>TitleRegionEntityInformation..B13.1</vt:lpstr>
      <vt:lpstr>TitleRegionEntityInformation..B4.2</vt:lpstr>
      <vt:lpstr>TitleRegionEntityInformation..B4.3</vt:lpstr>
      <vt:lpstr>TitleRegionIndividualDebtObligations..S110.2</vt:lpstr>
      <vt:lpstr>TitleRegionInstructionsGlossaryContactInfo..E8.6</vt:lpstr>
      <vt:lpstr>TitleRegionInstructionsGlossaryIndividualDebtObligations..E23.6</vt:lpstr>
      <vt:lpstr>TitleRegionInstructionsGlossarySummaryDebt..E37.6</vt:lpstr>
      <vt:lpstr>TitleRegionOptionalReportingAllEntities..E29.5</vt:lpstr>
      <vt:lpstr>TitleRegionOptionalReportingSchoolsMunicipalitiesCounties..E14.5</vt:lpstr>
      <vt:lpstr>TitleRegionTotalTaxAdValorem..B17.3</vt:lpstr>
      <vt:lpstr>TitleRegionTotalTaxAdValoremPerCapita..B24.3</vt:lpstr>
      <vt:lpstr>TitleRegionTotalTaxRevDebt..B12.3</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Conte</dc:creator>
  <cp:lastModifiedBy>Stephanie Dalton</cp:lastModifiedBy>
  <cp:lastPrinted>2021-10-15T16:17:32Z</cp:lastPrinted>
  <dcterms:created xsi:type="dcterms:W3CDTF">2017-01-13T17:49:37Z</dcterms:created>
  <dcterms:modified xsi:type="dcterms:W3CDTF">2022-03-21T19:18:14Z</dcterms:modified>
</cp:coreProperties>
</file>